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．港口镇2025年政府性基金预算执行情况表" sheetId="2" r:id="rId1"/>
  </sheets>
  <definedNames>
    <definedName name="_xlnm.Print_Titles" localSheetId="0">'2．港口镇2025年政府性基金预算执行情况表'!$2:$5</definedName>
    <definedName name="_xlnm.Print_Area" localSheetId="0">'2．港口镇2025年政府性基金预算执行情况表'!$A$1:$R$31</definedName>
  </definedNames>
  <calcPr calcId="144525"/>
</workbook>
</file>

<file path=xl/sharedStrings.xml><?xml version="1.0" encoding="utf-8"?>
<sst xmlns="http://schemas.openxmlformats.org/spreadsheetml/2006/main" count="63" uniqueCount="54">
  <si>
    <t>附表2</t>
  </si>
  <si>
    <t>港口镇2025年政府性基金预算执行情况表</t>
  </si>
  <si>
    <t>单位：万元</t>
  </si>
  <si>
    <t>收入</t>
  </si>
  <si>
    <t>年初预算数</t>
  </si>
  <si>
    <t>预算调整数</t>
  </si>
  <si>
    <t>调整后预算</t>
  </si>
  <si>
    <t>1-12月份执行数</t>
  </si>
  <si>
    <t>执行率</t>
  </si>
  <si>
    <t>支出</t>
  </si>
  <si>
    <t>新增专项债券转贷收入</t>
  </si>
  <si>
    <t>调增专项转移支付调整收入</t>
  </si>
  <si>
    <t>其他调整</t>
  </si>
  <si>
    <t>小计</t>
  </si>
  <si>
    <t>新增专项债券转贷支出</t>
  </si>
  <si>
    <t>调增专项转移支付调整支出</t>
  </si>
  <si>
    <t>一、政府性基金预算收入</t>
  </si>
  <si>
    <t>一、政府性基金预算支出</t>
  </si>
  <si>
    <t>1、国有土地使用权出让收入</t>
  </si>
  <si>
    <t>1、城乡社区支出</t>
  </si>
  <si>
    <t>2、污水处理费收入</t>
  </si>
  <si>
    <t xml:space="preserve">   国有土地使用权出让收入及对应专项债务收入安排的支出</t>
  </si>
  <si>
    <t>3、其他收入</t>
  </si>
  <si>
    <t xml:space="preserve">   其中：征地和拆迁补偿支出</t>
  </si>
  <si>
    <t xml:space="preserve">         土地开发支出</t>
  </si>
  <si>
    <t xml:space="preserve">         城市建设支出</t>
  </si>
  <si>
    <t>二、上级补助收入</t>
  </si>
  <si>
    <t xml:space="preserve">         农村基础设施建设支出</t>
  </si>
  <si>
    <t>1、农业土地开发资金收入</t>
  </si>
  <si>
    <t xml:space="preserve">         补助被征地农民支出</t>
  </si>
  <si>
    <t>2、彩票公益金补助收入</t>
  </si>
  <si>
    <t xml:space="preserve">         其他国有土地使用权出让收入安排的支出</t>
  </si>
  <si>
    <t>3、其他补助收入</t>
  </si>
  <si>
    <t xml:space="preserve">    污水处理费安排的支出</t>
  </si>
  <si>
    <t>三、地方政府专项债务转贷收入</t>
  </si>
  <si>
    <t xml:space="preserve">    城市公用事业附加及对应专项债务收入安排的支出</t>
  </si>
  <si>
    <t>四、超长期特别国债转移支付收入</t>
  </si>
  <si>
    <t xml:space="preserve">    超长期特别国债安排的支出</t>
  </si>
  <si>
    <t>2、专项债务付息支出</t>
  </si>
  <si>
    <t>3、专项债务发行费用支出</t>
  </si>
  <si>
    <t>4、其他支出</t>
  </si>
  <si>
    <t xml:space="preserve">   其中：彩票公益金支出</t>
  </si>
  <si>
    <t xml:space="preserve">         专项债券支出</t>
  </si>
  <si>
    <t>二、专项债务还本支出</t>
  </si>
  <si>
    <t>三、调出资金</t>
  </si>
  <si>
    <t>四、上解上级支出（再融资专项债券还本支出）</t>
  </si>
  <si>
    <t>收入小计</t>
  </si>
  <si>
    <t>支出合计</t>
  </si>
  <si>
    <t>五、上年结余</t>
  </si>
  <si>
    <t>五、本年结余</t>
  </si>
  <si>
    <t xml:space="preserve">    其中：结转支出</t>
  </si>
  <si>
    <t xml:space="preserve">          净结余</t>
  </si>
  <si>
    <t>一至五项收入合计</t>
  </si>
  <si>
    <t>一至五项合计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</si>
</sst>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);[Red]\(#,##0\)"/>
    <numFmt numFmtId="41" formatCode="_ * #,##0_ ;_ * \-#,##0_ ;_ * &quot;-&quot;_ ;_ @_ "/>
    <numFmt numFmtId="177" formatCode="0_ "/>
  </numFmts>
  <fonts count="33">
    <font>
      <sz val="12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24"/>
      <color indexed="8"/>
      <name val="微软简标宋"/>
      <charset val="134"/>
    </font>
    <font>
      <sz val="11"/>
      <name val="黑体"/>
      <charset val="134"/>
    </font>
    <font>
      <sz val="12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0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0" fillId="0" borderId="0" applyProtection="0"/>
    <xf numFmtId="0" fontId="3" fillId="12" borderId="0" applyProtection="0"/>
    <xf numFmtId="0" fontId="26" fillId="3" borderId="17" applyProtection="0"/>
    <xf numFmtId="44" fontId="0" fillId="0" borderId="0" applyProtection="0"/>
    <xf numFmtId="41" fontId="0" fillId="0" borderId="0" applyProtection="0"/>
    <xf numFmtId="0" fontId="3" fillId="7" borderId="0" applyProtection="0"/>
    <xf numFmtId="0" fontId="19" fillId="6" borderId="0" applyProtection="0"/>
    <xf numFmtId="43" fontId="0" fillId="0" borderId="0" applyProtection="0"/>
    <xf numFmtId="0" fontId="16" fillId="7" borderId="0" applyProtection="0"/>
    <xf numFmtId="0" fontId="25" fillId="0" borderId="0" applyProtection="0"/>
    <xf numFmtId="9" fontId="0" fillId="0" borderId="0" applyProtection="0"/>
    <xf numFmtId="0" fontId="29" fillId="0" borderId="0" applyProtection="0"/>
    <xf numFmtId="0" fontId="0" fillId="9" borderId="15" applyProtection="0"/>
    <xf numFmtId="0" fontId="16" fillId="6" borderId="0" applyProtection="0"/>
    <xf numFmtId="0" fontId="23" fillId="0" borderId="0" applyProtection="0"/>
    <xf numFmtId="0" fontId="18" fillId="0" borderId="0" applyProtection="0"/>
    <xf numFmtId="0" fontId="24" fillId="0" borderId="0" applyProtection="0"/>
    <xf numFmtId="0" fontId="28" fillId="0" borderId="0" applyProtection="0"/>
    <xf numFmtId="0" fontId="22" fillId="0" borderId="12" applyProtection="0"/>
    <xf numFmtId="0" fontId="17" fillId="0" borderId="12" applyProtection="0"/>
    <xf numFmtId="0" fontId="16" fillId="5" borderId="0" applyProtection="0"/>
    <xf numFmtId="0" fontId="23" fillId="0" borderId="16" applyProtection="0"/>
    <xf numFmtId="0" fontId="16" fillId="3" borderId="0" applyProtection="0"/>
    <xf numFmtId="0" fontId="27" fillId="12" borderId="18" applyProtection="0"/>
    <xf numFmtId="0" fontId="31" fillId="12" borderId="17" applyProtection="0"/>
    <xf numFmtId="0" fontId="30" fillId="13" borderId="19" applyProtection="0"/>
    <xf numFmtId="0" fontId="3" fillId="14" borderId="0" applyProtection="0"/>
    <xf numFmtId="0" fontId="16" fillId="8" borderId="0" applyProtection="0"/>
    <xf numFmtId="0" fontId="20" fillId="0" borderId="13" applyProtection="0"/>
    <xf numFmtId="0" fontId="21" fillId="0" borderId="14" applyProtection="0"/>
    <xf numFmtId="0" fontId="32" fillId="14" borderId="0" applyProtection="0"/>
    <xf numFmtId="0" fontId="19" fillId="15" borderId="0" applyProtection="0"/>
    <xf numFmtId="0" fontId="3" fillId="11" borderId="0" applyProtection="0"/>
    <xf numFmtId="0" fontId="16" fillId="4" borderId="0" applyProtection="0"/>
    <xf numFmtId="0" fontId="3" fillId="10" borderId="0" applyProtection="0"/>
    <xf numFmtId="0" fontId="3" fillId="5" borderId="0" applyProtection="0"/>
    <xf numFmtId="0" fontId="3" fillId="3" borderId="0" applyProtection="0"/>
    <xf numFmtId="0" fontId="3" fillId="3" borderId="0" applyProtection="0"/>
    <xf numFmtId="0" fontId="16" fillId="13" borderId="0" applyProtection="0"/>
    <xf numFmtId="0" fontId="16" fillId="16" borderId="0" applyProtection="0"/>
    <xf numFmtId="0" fontId="3" fillId="9" borderId="0" applyProtection="0"/>
    <xf numFmtId="0" fontId="3" fillId="3" borderId="0" applyProtection="0"/>
    <xf numFmtId="0" fontId="16" fillId="4" borderId="0" applyProtection="0"/>
    <xf numFmtId="0" fontId="3" fillId="5" borderId="0" applyProtection="0"/>
    <xf numFmtId="0" fontId="16" fillId="5" borderId="0" applyProtection="0"/>
    <xf numFmtId="0" fontId="16" fillId="2" borderId="0" applyProtection="0"/>
    <xf numFmtId="0" fontId="3" fillId="14" borderId="0" applyProtection="0"/>
    <xf numFmtId="0" fontId="16" fillId="2" borderId="0" applyProtection="0"/>
  </cellStyleXfs>
  <cellXfs count="49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177" fontId="10" fillId="0" borderId="6" xfId="0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7" fontId="11" fillId="0" borderId="6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righ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4" fillId="0" borderId="6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right" vertical="center" wrapText="1"/>
    </xf>
    <xf numFmtId="10" fontId="12" fillId="0" borderId="5" xfId="0" applyNumberFormat="1" applyFont="1" applyFill="1" applyBorder="1" applyAlignment="1">
      <alignment horizontal="righ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11" xfId="0" applyNumberFormat="1" applyFont="1" applyFill="1" applyBorder="1" applyAlignment="1">
      <alignment horizontal="left" vertical="center" wrapText="1"/>
    </xf>
    <xf numFmtId="9" fontId="15" fillId="0" borderId="5" xfId="0" applyNumberFormat="1" applyFont="1" applyFill="1" applyBorder="1" applyAlignment="1">
      <alignment horizontal="right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R33"/>
  <sheetViews>
    <sheetView showZeros="0" tabSelected="1" workbookViewId="0">
      <pane xSplit="1" ySplit="5" topLeftCell="B27" activePane="bottomRight" state="frozen"/>
      <selection/>
      <selection pane="topRight"/>
      <selection pane="bottomLeft"/>
      <selection pane="bottomRight" activeCell="T30" sqref="T30"/>
    </sheetView>
  </sheetViews>
  <sheetFormatPr defaultColWidth="8.6" defaultRowHeight="12" customHeight="1"/>
  <cols>
    <col min="1" max="1" width="32.3" style="2" customWidth="1"/>
    <col min="2" max="2" width="10.075" style="2" customWidth="1"/>
    <col min="3" max="3" width="8.5" style="2" customWidth="1"/>
    <col min="4" max="4" width="8.4" style="2" customWidth="1"/>
    <col min="5" max="6" width="8.5" style="2" customWidth="1"/>
    <col min="7" max="7" width="10.7" style="2" customWidth="1"/>
    <col min="8" max="8" width="8.93333333333333" style="2" customWidth="1"/>
    <col min="9" max="9" width="8.1" style="2" customWidth="1"/>
    <col min="10" max="10" width="54.5833333333333" style="2" customWidth="1"/>
    <col min="11" max="11" width="10.375" style="2" customWidth="1"/>
    <col min="12" max="12" width="8.56666666666667" style="2" customWidth="1"/>
    <col min="13" max="14" width="9.6" style="2" customWidth="1"/>
    <col min="15" max="15" width="7.1" style="2" customWidth="1"/>
    <col min="16" max="16" width="10.6" style="2" customWidth="1"/>
    <col min="17" max="17" width="8.25" style="2" customWidth="1"/>
    <col min="18" max="18" width="7.9" style="2" customWidth="1"/>
    <col min="19" max="35" width="9" style="2" customWidth="1"/>
    <col min="36" max="16384" width="8.6" style="2" customWidth="1"/>
  </cols>
  <sheetData>
    <row r="1" s="1" customFormat="1" ht="24" customHeight="1" spans="1:1">
      <c r="A1" s="7" t="s">
        <v>0</v>
      </c>
    </row>
    <row r="2" s="2" customFormat="1" ht="59.8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3" customFormat="1" ht="19.2" customHeight="1" spans="1:17">
      <c r="A3" s="9"/>
      <c r="B3" s="10"/>
      <c r="C3" s="10"/>
      <c r="D3" s="10"/>
      <c r="E3" s="10"/>
      <c r="F3" s="10"/>
      <c r="G3" s="11"/>
      <c r="H3" s="11"/>
      <c r="I3" s="11"/>
      <c r="J3" s="11"/>
      <c r="M3" s="29"/>
      <c r="N3" s="29"/>
      <c r="O3" s="29"/>
      <c r="P3" s="29"/>
      <c r="Q3" s="29" t="s">
        <v>2</v>
      </c>
    </row>
    <row r="4" s="4" customFormat="1" ht="32.25" customHeight="1" spans="1:18">
      <c r="A4" s="12" t="s">
        <v>3</v>
      </c>
      <c r="B4" s="13" t="s">
        <v>4</v>
      </c>
      <c r="C4" s="14" t="s">
        <v>5</v>
      </c>
      <c r="D4" s="15"/>
      <c r="E4" s="15"/>
      <c r="F4" s="13"/>
      <c r="G4" s="16" t="s">
        <v>6</v>
      </c>
      <c r="H4" s="17" t="s">
        <v>7</v>
      </c>
      <c r="I4" s="30" t="s">
        <v>8</v>
      </c>
      <c r="J4" s="31" t="s">
        <v>9</v>
      </c>
      <c r="K4" s="17" t="s">
        <v>4</v>
      </c>
      <c r="L4" s="14" t="s">
        <v>5</v>
      </c>
      <c r="M4" s="15"/>
      <c r="N4" s="15"/>
      <c r="O4" s="13"/>
      <c r="P4" s="16" t="s">
        <v>6</v>
      </c>
      <c r="Q4" s="17" t="s">
        <v>7</v>
      </c>
      <c r="R4" s="30" t="s">
        <v>8</v>
      </c>
    </row>
    <row r="5" s="4" customFormat="1" ht="54" customHeight="1" spans="1:18">
      <c r="A5" s="12"/>
      <c r="B5" s="13"/>
      <c r="C5" s="18" t="s">
        <v>10</v>
      </c>
      <c r="D5" s="17" t="s">
        <v>11</v>
      </c>
      <c r="E5" s="17" t="s">
        <v>12</v>
      </c>
      <c r="F5" s="17" t="s">
        <v>13</v>
      </c>
      <c r="G5" s="16"/>
      <c r="H5" s="17"/>
      <c r="I5" s="32"/>
      <c r="J5" s="31"/>
      <c r="K5" s="17"/>
      <c r="L5" s="18" t="s">
        <v>14</v>
      </c>
      <c r="M5" s="17" t="s">
        <v>15</v>
      </c>
      <c r="N5" s="17" t="s">
        <v>12</v>
      </c>
      <c r="O5" s="17" t="s">
        <v>13</v>
      </c>
      <c r="P5" s="16"/>
      <c r="Q5" s="17"/>
      <c r="R5" s="32"/>
    </row>
    <row r="6" s="5" customFormat="1" ht="22" customHeight="1" spans="1:18">
      <c r="A6" s="19" t="s">
        <v>16</v>
      </c>
      <c r="B6" s="20">
        <f>SUM(B7:B9)</f>
        <v>76300</v>
      </c>
      <c r="C6" s="20">
        <f>SUM(C7:C9)</f>
        <v>0</v>
      </c>
      <c r="D6" s="20">
        <f>SUM(D7:D9)</f>
        <v>0</v>
      </c>
      <c r="E6" s="20">
        <f>SUM(E7:E9)</f>
        <v>-5100</v>
      </c>
      <c r="F6" s="20">
        <f>SUM(C6:E6)</f>
        <v>-5100</v>
      </c>
      <c r="G6" s="20">
        <f>F6+B6</f>
        <v>71200</v>
      </c>
      <c r="H6" s="20">
        <f>SUM(H7:H9)</f>
        <v>4117</v>
      </c>
      <c r="I6" s="33">
        <f t="shared" ref="I6:I8" si="0">H6/G6</f>
        <v>0.0578230337078652</v>
      </c>
      <c r="J6" s="34" t="s">
        <v>17</v>
      </c>
      <c r="K6" s="20">
        <f t="shared" ref="K6:O6" si="1">SUM(K7,K18:K20)</f>
        <v>20430</v>
      </c>
      <c r="L6" s="20">
        <f t="shared" si="1"/>
        <v>7562</v>
      </c>
      <c r="M6" s="20">
        <f t="shared" si="1"/>
        <v>71</v>
      </c>
      <c r="N6" s="20">
        <f t="shared" si="1"/>
        <v>-415</v>
      </c>
      <c r="O6" s="20">
        <f>SUM(L6:N6)</f>
        <v>7218</v>
      </c>
      <c r="P6" s="20">
        <f>O6+K6</f>
        <v>27648</v>
      </c>
      <c r="Q6" s="20">
        <f>SUM(Q7,Q18:Q20)</f>
        <v>29192</v>
      </c>
      <c r="R6" s="47">
        <f t="shared" ref="R6:R11" si="2">Q6/P6</f>
        <v>1.05584490740741</v>
      </c>
    </row>
    <row r="7" s="5" customFormat="1" ht="22" customHeight="1" spans="1:18">
      <c r="A7" s="21" t="s">
        <v>18</v>
      </c>
      <c r="B7" s="20">
        <v>74200</v>
      </c>
      <c r="C7" s="20"/>
      <c r="D7" s="20"/>
      <c r="E7" s="20">
        <v>-5100</v>
      </c>
      <c r="F7" s="20">
        <f t="shared" ref="F7:F23" si="3">SUM(C7:E7)</f>
        <v>-5100</v>
      </c>
      <c r="G7" s="20">
        <f t="shared" ref="G7:G16" si="4">F7+B7</f>
        <v>69100</v>
      </c>
      <c r="H7" s="20">
        <v>2535</v>
      </c>
      <c r="I7" s="33">
        <f t="shared" si="0"/>
        <v>0.0366859623733719</v>
      </c>
      <c r="J7" s="35" t="s">
        <v>19</v>
      </c>
      <c r="K7" s="20">
        <f>K8+K15+K16+K17</f>
        <v>17036</v>
      </c>
      <c r="L7" s="20">
        <f>L8+L15+L16+L17</f>
        <v>0</v>
      </c>
      <c r="M7" s="20">
        <f>M8+M15+M16+M17</f>
        <v>0</v>
      </c>
      <c r="N7" s="20">
        <f>N8+N15+N16+N17</f>
        <v>-415</v>
      </c>
      <c r="O7" s="20">
        <f t="shared" ref="O7:O24" si="5">SUM(L7:N7)</f>
        <v>-415</v>
      </c>
      <c r="P7" s="20">
        <f t="shared" ref="P7:P23" si="6">O7+K7</f>
        <v>16621</v>
      </c>
      <c r="Q7" s="20">
        <f>SUM(Q8,Q15:Q17)</f>
        <v>7484</v>
      </c>
      <c r="R7" s="47">
        <f t="shared" si="2"/>
        <v>0.450273750075206</v>
      </c>
    </row>
    <row r="8" s="5" customFormat="1" ht="22" customHeight="1" spans="1:18">
      <c r="A8" s="21" t="s">
        <v>20</v>
      </c>
      <c r="B8" s="20">
        <v>2100</v>
      </c>
      <c r="C8" s="20"/>
      <c r="D8" s="20"/>
      <c r="E8" s="20"/>
      <c r="F8" s="20">
        <f t="shared" si="3"/>
        <v>0</v>
      </c>
      <c r="G8" s="20">
        <f t="shared" si="4"/>
        <v>2100</v>
      </c>
      <c r="H8" s="20">
        <v>1582</v>
      </c>
      <c r="I8" s="33">
        <f t="shared" si="0"/>
        <v>0.753333333333333</v>
      </c>
      <c r="J8" s="35" t="s">
        <v>21</v>
      </c>
      <c r="K8" s="20">
        <f>SUM(K9:K14)</f>
        <v>14087</v>
      </c>
      <c r="L8" s="20">
        <f>SUM(L9:L14)</f>
        <v>0</v>
      </c>
      <c r="M8" s="20">
        <f>SUM(M9:M14)</f>
        <v>0</v>
      </c>
      <c r="N8" s="20">
        <f>SUM(N9:N14)</f>
        <v>-288</v>
      </c>
      <c r="O8" s="20">
        <f t="shared" si="5"/>
        <v>-288</v>
      </c>
      <c r="P8" s="20">
        <f t="shared" si="6"/>
        <v>13799</v>
      </c>
      <c r="Q8" s="20">
        <f>SUM(Q9:Q14)</f>
        <v>5660</v>
      </c>
      <c r="R8" s="47">
        <f t="shared" si="2"/>
        <v>0.410174650336981</v>
      </c>
    </row>
    <row r="9" s="5" customFormat="1" ht="22" customHeight="1" spans="1:18">
      <c r="A9" s="21" t="s">
        <v>22</v>
      </c>
      <c r="B9" s="20"/>
      <c r="C9" s="20"/>
      <c r="D9" s="20"/>
      <c r="E9" s="20"/>
      <c r="F9" s="20">
        <f t="shared" si="3"/>
        <v>0</v>
      </c>
      <c r="G9" s="20">
        <f t="shared" si="4"/>
        <v>0</v>
      </c>
      <c r="H9" s="20"/>
      <c r="I9" s="33"/>
      <c r="J9" s="35" t="s">
        <v>23</v>
      </c>
      <c r="K9" s="20">
        <v>11089</v>
      </c>
      <c r="L9" s="20"/>
      <c r="M9" s="20"/>
      <c r="N9" s="20">
        <v>-230</v>
      </c>
      <c r="O9" s="20">
        <f t="shared" si="5"/>
        <v>-230</v>
      </c>
      <c r="P9" s="20">
        <f t="shared" si="6"/>
        <v>10859</v>
      </c>
      <c r="Q9" s="20">
        <v>2331</v>
      </c>
      <c r="R9" s="47">
        <f t="shared" si="2"/>
        <v>0.214660650151948</v>
      </c>
    </row>
    <row r="10" s="5" customFormat="1" ht="22" customHeight="1" spans="1:18">
      <c r="A10" s="21"/>
      <c r="B10" s="20"/>
      <c r="C10" s="20"/>
      <c r="D10" s="20"/>
      <c r="E10" s="20"/>
      <c r="F10" s="20">
        <f t="shared" si="3"/>
        <v>0</v>
      </c>
      <c r="G10" s="20">
        <f t="shared" si="4"/>
        <v>0</v>
      </c>
      <c r="H10" s="20"/>
      <c r="I10" s="33"/>
      <c r="J10" s="35" t="s">
        <v>24</v>
      </c>
      <c r="K10" s="20">
        <v>815</v>
      </c>
      <c r="L10" s="20"/>
      <c r="M10" s="20"/>
      <c r="N10" s="20"/>
      <c r="O10" s="20">
        <f t="shared" si="5"/>
        <v>0</v>
      </c>
      <c r="P10" s="20">
        <f t="shared" si="6"/>
        <v>815</v>
      </c>
      <c r="Q10" s="20">
        <v>815</v>
      </c>
      <c r="R10" s="47">
        <f t="shared" si="2"/>
        <v>1</v>
      </c>
    </row>
    <row r="11" s="5" customFormat="1" ht="22" customHeight="1" spans="1:18">
      <c r="A11" s="21"/>
      <c r="B11" s="20"/>
      <c r="C11" s="20"/>
      <c r="D11" s="20"/>
      <c r="E11" s="20"/>
      <c r="F11" s="20">
        <f t="shared" si="3"/>
        <v>0</v>
      </c>
      <c r="G11" s="20">
        <f t="shared" si="4"/>
        <v>0</v>
      </c>
      <c r="H11" s="20"/>
      <c r="I11" s="33"/>
      <c r="J11" s="35" t="s">
        <v>25</v>
      </c>
      <c r="K11" s="20"/>
      <c r="L11" s="20"/>
      <c r="M11" s="20"/>
      <c r="N11" s="20"/>
      <c r="O11" s="20">
        <f t="shared" si="5"/>
        <v>0</v>
      </c>
      <c r="P11" s="20">
        <f t="shared" si="6"/>
        <v>0</v>
      </c>
      <c r="Q11" s="20"/>
      <c r="R11" s="47"/>
    </row>
    <row r="12" s="5" customFormat="1" ht="22" customHeight="1" spans="1:18">
      <c r="A12" s="22" t="s">
        <v>26</v>
      </c>
      <c r="B12" s="20">
        <f>SUM(B13:B15)</f>
        <v>0</v>
      </c>
      <c r="C12" s="20">
        <f t="shared" ref="C12:H12" si="7">SUM(C13:C15)</f>
        <v>0</v>
      </c>
      <c r="D12" s="20">
        <f t="shared" si="7"/>
        <v>71</v>
      </c>
      <c r="E12" s="20">
        <f t="shared" si="7"/>
        <v>0</v>
      </c>
      <c r="F12" s="20">
        <f t="shared" si="3"/>
        <v>71</v>
      </c>
      <c r="G12" s="20">
        <f t="shared" si="4"/>
        <v>71</v>
      </c>
      <c r="H12" s="20">
        <f t="shared" si="7"/>
        <v>365</v>
      </c>
      <c r="I12" s="33">
        <f t="shared" ref="I12:I17" si="8">H12/G12</f>
        <v>5.14084507042254</v>
      </c>
      <c r="J12" s="35" t="s">
        <v>27</v>
      </c>
      <c r="K12" s="20"/>
      <c r="L12" s="20"/>
      <c r="M12" s="20"/>
      <c r="N12" s="20"/>
      <c r="O12" s="20">
        <f t="shared" si="5"/>
        <v>0</v>
      </c>
      <c r="P12" s="20">
        <f t="shared" si="6"/>
        <v>0</v>
      </c>
      <c r="Q12" s="20"/>
      <c r="R12" s="47"/>
    </row>
    <row r="13" s="5" customFormat="1" ht="22" customHeight="1" spans="1:18">
      <c r="A13" s="21" t="s">
        <v>28</v>
      </c>
      <c r="B13" s="20"/>
      <c r="C13" s="20"/>
      <c r="D13" s="20"/>
      <c r="E13" s="20"/>
      <c r="F13" s="20">
        <f t="shared" si="3"/>
        <v>0</v>
      </c>
      <c r="G13" s="20">
        <f t="shared" si="4"/>
        <v>0</v>
      </c>
      <c r="H13" s="20"/>
      <c r="I13" s="33"/>
      <c r="J13" s="35" t="s">
        <v>29</v>
      </c>
      <c r="K13" s="20">
        <v>2043</v>
      </c>
      <c r="L13" s="20"/>
      <c r="M13" s="20"/>
      <c r="N13" s="20">
        <v>-58</v>
      </c>
      <c r="O13" s="20">
        <f t="shared" si="5"/>
        <v>-58</v>
      </c>
      <c r="P13" s="20">
        <f t="shared" si="6"/>
        <v>1985</v>
      </c>
      <c r="Q13" s="20">
        <v>1830</v>
      </c>
      <c r="R13" s="47">
        <f t="shared" ref="R12:R17" si="9">Q13/P13</f>
        <v>0.92191435768262</v>
      </c>
    </row>
    <row r="14" s="5" customFormat="1" ht="22" customHeight="1" spans="1:18">
      <c r="A14" s="21" t="s">
        <v>30</v>
      </c>
      <c r="B14" s="20"/>
      <c r="C14" s="20"/>
      <c r="D14" s="20">
        <v>71</v>
      </c>
      <c r="E14" s="20"/>
      <c r="F14" s="20">
        <f t="shared" si="3"/>
        <v>71</v>
      </c>
      <c r="G14" s="20">
        <f t="shared" si="4"/>
        <v>71</v>
      </c>
      <c r="H14" s="20">
        <v>77</v>
      </c>
      <c r="I14" s="33">
        <f t="shared" si="8"/>
        <v>1.08450704225352</v>
      </c>
      <c r="J14" s="36" t="s">
        <v>31</v>
      </c>
      <c r="K14" s="20">
        <v>140</v>
      </c>
      <c r="L14" s="20"/>
      <c r="M14" s="20"/>
      <c r="N14" s="20"/>
      <c r="O14" s="20">
        <f t="shared" si="5"/>
        <v>0</v>
      </c>
      <c r="P14" s="20">
        <f t="shared" si="6"/>
        <v>140</v>
      </c>
      <c r="Q14" s="20">
        <v>684</v>
      </c>
      <c r="R14" s="47">
        <f t="shared" si="9"/>
        <v>4.88571428571429</v>
      </c>
    </row>
    <row r="15" s="5" customFormat="1" ht="22" customHeight="1" spans="1:18">
      <c r="A15" s="21" t="s">
        <v>32</v>
      </c>
      <c r="B15" s="20"/>
      <c r="C15" s="20"/>
      <c r="D15" s="20"/>
      <c r="E15" s="20"/>
      <c r="F15" s="20">
        <f t="shared" si="3"/>
        <v>0</v>
      </c>
      <c r="G15" s="20">
        <f t="shared" si="4"/>
        <v>0</v>
      </c>
      <c r="H15" s="20">
        <v>288</v>
      </c>
      <c r="I15" s="33"/>
      <c r="J15" s="37" t="s">
        <v>33</v>
      </c>
      <c r="K15" s="20">
        <v>2100</v>
      </c>
      <c r="L15" s="20"/>
      <c r="M15" s="20"/>
      <c r="N15" s="20">
        <v>-127</v>
      </c>
      <c r="O15" s="20">
        <f t="shared" si="5"/>
        <v>-127</v>
      </c>
      <c r="P15" s="20">
        <f t="shared" si="6"/>
        <v>1973</v>
      </c>
      <c r="Q15" s="20">
        <v>941</v>
      </c>
      <c r="R15" s="47">
        <f t="shared" si="9"/>
        <v>0.476938672072985</v>
      </c>
    </row>
    <row r="16" s="5" customFormat="1" ht="22" customHeight="1" spans="1:18">
      <c r="A16" s="22" t="s">
        <v>34</v>
      </c>
      <c r="B16" s="20"/>
      <c r="C16" s="20">
        <v>7562</v>
      </c>
      <c r="D16" s="20"/>
      <c r="E16" s="20"/>
      <c r="F16" s="20">
        <f t="shared" si="3"/>
        <v>7562</v>
      </c>
      <c r="G16" s="20">
        <f t="shared" si="4"/>
        <v>7562</v>
      </c>
      <c r="H16" s="20">
        <v>19485</v>
      </c>
      <c r="I16" s="33">
        <f t="shared" si="8"/>
        <v>2.5766992859032</v>
      </c>
      <c r="J16" s="38" t="s">
        <v>35</v>
      </c>
      <c r="K16" s="20"/>
      <c r="L16" s="20"/>
      <c r="M16" s="20"/>
      <c r="N16" s="20"/>
      <c r="O16" s="20">
        <f t="shared" si="5"/>
        <v>0</v>
      </c>
      <c r="P16" s="20">
        <f t="shared" si="6"/>
        <v>0</v>
      </c>
      <c r="Q16" s="20"/>
      <c r="R16" s="47"/>
    </row>
    <row r="17" s="5" customFormat="1" ht="22" customHeight="1" spans="1:18">
      <c r="A17" s="22" t="s">
        <v>36</v>
      </c>
      <c r="B17" s="20"/>
      <c r="C17" s="20"/>
      <c r="D17" s="20"/>
      <c r="E17" s="20"/>
      <c r="F17" s="20">
        <f t="shared" si="3"/>
        <v>0</v>
      </c>
      <c r="G17" s="20">
        <f>B17+D17-E17</f>
        <v>0</v>
      </c>
      <c r="H17" s="20">
        <v>170</v>
      </c>
      <c r="I17" s="33"/>
      <c r="J17" s="38" t="s">
        <v>37</v>
      </c>
      <c r="K17" s="20">
        <v>849</v>
      </c>
      <c r="L17" s="20"/>
      <c r="M17" s="20"/>
      <c r="N17" s="20"/>
      <c r="O17" s="20">
        <f t="shared" si="5"/>
        <v>0</v>
      </c>
      <c r="P17" s="20">
        <f t="shared" si="6"/>
        <v>849</v>
      </c>
      <c r="Q17" s="20">
        <v>883</v>
      </c>
      <c r="R17" s="47">
        <f t="shared" si="9"/>
        <v>1.04004711425206</v>
      </c>
    </row>
    <row r="18" s="5" customFormat="1" ht="22" customHeight="1" spans="1:18">
      <c r="A18" s="21"/>
      <c r="B18" s="20"/>
      <c r="C18" s="20"/>
      <c r="D18" s="20"/>
      <c r="E18" s="20"/>
      <c r="F18" s="20">
        <f t="shared" si="3"/>
        <v>0</v>
      </c>
      <c r="G18" s="20">
        <f>B18+D18-E18</f>
        <v>0</v>
      </c>
      <c r="H18" s="20"/>
      <c r="I18" s="39"/>
      <c r="J18" s="35" t="s">
        <v>38</v>
      </c>
      <c r="K18" s="20">
        <v>3200</v>
      </c>
      <c r="L18" s="20"/>
      <c r="M18" s="20"/>
      <c r="N18" s="20"/>
      <c r="O18" s="20">
        <f t="shared" ref="O18:O26" si="10">SUM(L18:N18)</f>
        <v>0</v>
      </c>
      <c r="P18" s="20">
        <f t="shared" ref="P18:P25" si="11">O18+K18</f>
        <v>3200</v>
      </c>
      <c r="Q18" s="20">
        <v>2614</v>
      </c>
      <c r="R18" s="47">
        <f t="shared" ref="R18:R28" si="12">Q18/P18</f>
        <v>0.816875</v>
      </c>
    </row>
    <row r="19" s="5" customFormat="1" ht="22" customHeight="1" spans="1:18">
      <c r="A19" s="23"/>
      <c r="B19" s="20"/>
      <c r="C19" s="20"/>
      <c r="D19" s="20"/>
      <c r="E19" s="20"/>
      <c r="F19" s="20">
        <f t="shared" si="3"/>
        <v>0</v>
      </c>
      <c r="G19" s="20">
        <f>B19+D19-E19</f>
        <v>0</v>
      </c>
      <c r="H19" s="20"/>
      <c r="I19" s="39"/>
      <c r="J19" s="35" t="s">
        <v>39</v>
      </c>
      <c r="K19" s="20">
        <v>15</v>
      </c>
      <c r="L19" s="20"/>
      <c r="M19" s="20"/>
      <c r="N19" s="20"/>
      <c r="O19" s="20">
        <f t="shared" si="10"/>
        <v>0</v>
      </c>
      <c r="P19" s="20">
        <f t="shared" si="11"/>
        <v>15</v>
      </c>
      <c r="Q19" s="20">
        <v>8</v>
      </c>
      <c r="R19" s="47">
        <f t="shared" si="12"/>
        <v>0.533333333333333</v>
      </c>
    </row>
    <row r="20" s="5" customFormat="1" ht="22" customHeight="1" spans="1:18">
      <c r="A20" s="24"/>
      <c r="B20" s="20"/>
      <c r="C20" s="20"/>
      <c r="D20" s="20"/>
      <c r="E20" s="20"/>
      <c r="F20" s="20">
        <f t="shared" si="3"/>
        <v>0</v>
      </c>
      <c r="G20" s="20">
        <f>B20+D20-E20</f>
        <v>0</v>
      </c>
      <c r="H20" s="20"/>
      <c r="I20" s="40"/>
      <c r="J20" s="35" t="s">
        <v>40</v>
      </c>
      <c r="K20" s="20">
        <f>K21+K22</f>
        <v>179</v>
      </c>
      <c r="L20" s="20">
        <f t="shared" ref="L20:Q20" si="13">L21+L22</f>
        <v>7562</v>
      </c>
      <c r="M20" s="20">
        <f t="shared" si="13"/>
        <v>71</v>
      </c>
      <c r="N20" s="20">
        <f t="shared" si="13"/>
        <v>0</v>
      </c>
      <c r="O20" s="20">
        <f t="shared" si="10"/>
        <v>7633</v>
      </c>
      <c r="P20" s="20">
        <f t="shared" si="11"/>
        <v>7812</v>
      </c>
      <c r="Q20" s="20">
        <f t="shared" si="13"/>
        <v>19086</v>
      </c>
      <c r="R20" s="47">
        <f t="shared" si="12"/>
        <v>2.4431643625192</v>
      </c>
    </row>
    <row r="21" s="5" customFormat="1" ht="22" customHeight="1" spans="1:18">
      <c r="A21" s="24"/>
      <c r="B21" s="20"/>
      <c r="C21" s="20"/>
      <c r="D21" s="20"/>
      <c r="E21" s="20"/>
      <c r="F21" s="20">
        <f t="shared" si="3"/>
        <v>0</v>
      </c>
      <c r="G21" s="20"/>
      <c r="H21" s="20"/>
      <c r="I21" s="40"/>
      <c r="J21" s="35" t="s">
        <v>41</v>
      </c>
      <c r="K21" s="20">
        <v>27</v>
      </c>
      <c r="L21" s="20"/>
      <c r="M21" s="20">
        <v>71</v>
      </c>
      <c r="N21" s="20"/>
      <c r="O21" s="20">
        <f t="shared" si="10"/>
        <v>71</v>
      </c>
      <c r="P21" s="20">
        <f t="shared" si="11"/>
        <v>98</v>
      </c>
      <c r="Q21" s="20">
        <v>59</v>
      </c>
      <c r="R21" s="47">
        <f t="shared" si="12"/>
        <v>0.602040816326531</v>
      </c>
    </row>
    <row r="22" s="5" customFormat="1" ht="22" customHeight="1" spans="1:18">
      <c r="A22" s="24"/>
      <c r="B22" s="20"/>
      <c r="C22" s="20"/>
      <c r="D22" s="20"/>
      <c r="E22" s="20"/>
      <c r="F22" s="20"/>
      <c r="G22" s="20"/>
      <c r="H22" s="20"/>
      <c r="I22" s="40"/>
      <c r="J22" s="35" t="s">
        <v>42</v>
      </c>
      <c r="K22" s="20">
        <v>152</v>
      </c>
      <c r="L22" s="20">
        <v>7562</v>
      </c>
      <c r="M22" s="20"/>
      <c r="N22" s="20"/>
      <c r="O22" s="20">
        <f t="shared" si="10"/>
        <v>7562</v>
      </c>
      <c r="P22" s="20">
        <f t="shared" si="11"/>
        <v>7714</v>
      </c>
      <c r="Q22" s="20">
        <v>19027</v>
      </c>
      <c r="R22" s="47">
        <f t="shared" si="12"/>
        <v>2.46655431682655</v>
      </c>
    </row>
    <row r="23" s="5" customFormat="1" ht="22" customHeight="1" spans="1:18">
      <c r="A23" s="24"/>
      <c r="B23" s="20"/>
      <c r="C23" s="20"/>
      <c r="D23" s="20"/>
      <c r="E23" s="20"/>
      <c r="F23" s="20">
        <f>SUM(C23:E23)</f>
        <v>0</v>
      </c>
      <c r="G23" s="20">
        <f>B23+D23-E23</f>
        <v>0</v>
      </c>
      <c r="H23" s="20"/>
      <c r="I23" s="40"/>
      <c r="J23" s="41" t="s">
        <v>43</v>
      </c>
      <c r="K23" s="20"/>
      <c r="L23" s="20"/>
      <c r="M23" s="20"/>
      <c r="N23" s="20"/>
      <c r="O23" s="20">
        <f t="shared" si="10"/>
        <v>0</v>
      </c>
      <c r="P23" s="20">
        <f t="shared" si="11"/>
        <v>0</v>
      </c>
      <c r="Q23" s="20"/>
      <c r="R23" s="47"/>
    </row>
    <row r="24" s="5" customFormat="1" ht="22" customHeight="1" spans="1:18">
      <c r="A24" s="24"/>
      <c r="B24" s="20"/>
      <c r="C24" s="20"/>
      <c r="D24" s="20"/>
      <c r="E24" s="20"/>
      <c r="F24" s="20">
        <f>SUM(C24:E24)</f>
        <v>0</v>
      </c>
      <c r="G24" s="20">
        <f>B24+D24-E24</f>
        <v>0</v>
      </c>
      <c r="H24" s="20"/>
      <c r="I24" s="40"/>
      <c r="J24" s="41" t="s">
        <v>44</v>
      </c>
      <c r="K24" s="20">
        <v>56800</v>
      </c>
      <c r="L24" s="20"/>
      <c r="M24" s="20"/>
      <c r="N24" s="20">
        <v>-4700</v>
      </c>
      <c r="O24" s="20">
        <f t="shared" si="10"/>
        <v>-4700</v>
      </c>
      <c r="P24" s="20">
        <f t="shared" si="11"/>
        <v>52100</v>
      </c>
      <c r="Q24" s="20">
        <v>-5106</v>
      </c>
      <c r="R24" s="47">
        <f>Q24/P24</f>
        <v>-0.0980038387715931</v>
      </c>
    </row>
    <row r="25" s="5" customFormat="1" ht="22" customHeight="1" spans="1:18">
      <c r="A25" s="24"/>
      <c r="B25" s="20"/>
      <c r="C25" s="20"/>
      <c r="D25" s="20"/>
      <c r="E25" s="20"/>
      <c r="F25" s="20"/>
      <c r="G25" s="20"/>
      <c r="H25" s="20"/>
      <c r="I25" s="40"/>
      <c r="J25" s="42" t="s">
        <v>45</v>
      </c>
      <c r="K25" s="20"/>
      <c r="L25" s="20"/>
      <c r="M25" s="20"/>
      <c r="N25" s="20"/>
      <c r="O25" s="20">
        <f t="shared" si="10"/>
        <v>0</v>
      </c>
      <c r="P25" s="20">
        <f t="shared" si="11"/>
        <v>0</v>
      </c>
      <c r="Q25" s="20"/>
      <c r="R25" s="47"/>
    </row>
    <row r="26" s="6" customFormat="1" ht="22" customHeight="1" spans="1:18">
      <c r="A26" s="25" t="s">
        <v>46</v>
      </c>
      <c r="B26" s="26">
        <f>B6+B12+B16</f>
        <v>76300</v>
      </c>
      <c r="C26" s="26">
        <f t="shared" ref="C26:H26" si="14">C6+C12+C16</f>
        <v>7562</v>
      </c>
      <c r="D26" s="26">
        <f t="shared" si="14"/>
        <v>71</v>
      </c>
      <c r="E26" s="26">
        <f t="shared" si="14"/>
        <v>-5100</v>
      </c>
      <c r="F26" s="26">
        <f t="shared" ref="F26:F30" si="15">SUM(C26:E26)</f>
        <v>2533</v>
      </c>
      <c r="G26" s="26">
        <f t="shared" ref="G26:G30" si="16">F26+B26</f>
        <v>78833</v>
      </c>
      <c r="H26" s="26">
        <f>H6+H12+H16+H17</f>
        <v>24137</v>
      </c>
      <c r="I26" s="43">
        <f t="shared" ref="I26:I29" si="17">H26/G26</f>
        <v>0.306178884477313</v>
      </c>
      <c r="J26" s="44" t="s">
        <v>47</v>
      </c>
      <c r="K26" s="26">
        <f t="shared" ref="K26:Q26" si="18">K6+K23+K24+K25</f>
        <v>77230</v>
      </c>
      <c r="L26" s="26">
        <f t="shared" si="18"/>
        <v>7562</v>
      </c>
      <c r="M26" s="26">
        <f t="shared" si="18"/>
        <v>71</v>
      </c>
      <c r="N26" s="26">
        <f t="shared" si="18"/>
        <v>-5115</v>
      </c>
      <c r="O26" s="26">
        <f t="shared" si="10"/>
        <v>2518</v>
      </c>
      <c r="P26" s="26">
        <f t="shared" si="18"/>
        <v>79748</v>
      </c>
      <c r="Q26" s="26">
        <f t="shared" si="18"/>
        <v>24086</v>
      </c>
      <c r="R26" s="48">
        <f>Q26/P26</f>
        <v>0.302026383106786</v>
      </c>
    </row>
    <row r="27" s="5" customFormat="1" ht="22" customHeight="1" spans="1:18">
      <c r="A27" s="21"/>
      <c r="B27" s="20"/>
      <c r="C27" s="20"/>
      <c r="D27" s="20"/>
      <c r="E27" s="20"/>
      <c r="F27" s="20">
        <f t="shared" si="15"/>
        <v>0</v>
      </c>
      <c r="G27" s="20">
        <f>B27+D27-E27</f>
        <v>0</v>
      </c>
      <c r="H27" s="20"/>
      <c r="I27" s="40"/>
      <c r="J27" s="38"/>
      <c r="K27" s="20"/>
      <c r="L27" s="20"/>
      <c r="M27" s="20"/>
      <c r="N27" s="20"/>
      <c r="O27" s="20"/>
      <c r="P27" s="20">
        <f>K27+M27-O27</f>
        <v>0</v>
      </c>
      <c r="Q27" s="20"/>
      <c r="R27" s="47"/>
    </row>
    <row r="28" s="5" customFormat="1" ht="22" customHeight="1" spans="1:18">
      <c r="A28" s="27" t="s">
        <v>48</v>
      </c>
      <c r="B28" s="20">
        <f t="shared" ref="B28:H28" si="19">B29+B30</f>
        <v>1028</v>
      </c>
      <c r="C28" s="20">
        <f t="shared" si="19"/>
        <v>0</v>
      </c>
      <c r="D28" s="20">
        <f t="shared" si="19"/>
        <v>0</v>
      </c>
      <c r="E28" s="20">
        <f t="shared" si="19"/>
        <v>0</v>
      </c>
      <c r="F28" s="20">
        <f t="shared" si="15"/>
        <v>0</v>
      </c>
      <c r="G28" s="20">
        <f t="shared" si="19"/>
        <v>1028</v>
      </c>
      <c r="H28" s="20">
        <f t="shared" si="19"/>
        <v>1028</v>
      </c>
      <c r="I28" s="33">
        <f t="shared" si="17"/>
        <v>1</v>
      </c>
      <c r="J28" s="34" t="s">
        <v>49</v>
      </c>
      <c r="K28" s="20">
        <f t="shared" ref="K28:Q28" si="20">K29+K30</f>
        <v>98</v>
      </c>
      <c r="L28" s="20">
        <f t="shared" si="20"/>
        <v>0</v>
      </c>
      <c r="M28" s="20">
        <f t="shared" si="20"/>
        <v>0</v>
      </c>
      <c r="N28" s="20">
        <f t="shared" si="20"/>
        <v>15</v>
      </c>
      <c r="O28" s="20">
        <f t="shared" si="20"/>
        <v>15</v>
      </c>
      <c r="P28" s="20">
        <f t="shared" si="20"/>
        <v>113</v>
      </c>
      <c r="Q28" s="20">
        <f t="shared" si="20"/>
        <v>1079</v>
      </c>
      <c r="R28" s="47"/>
    </row>
    <row r="29" s="5" customFormat="1" ht="22" customHeight="1" spans="1:18">
      <c r="A29" s="28" t="s">
        <v>50</v>
      </c>
      <c r="B29" s="20">
        <v>1028</v>
      </c>
      <c r="C29" s="20"/>
      <c r="D29" s="20"/>
      <c r="E29" s="20"/>
      <c r="F29" s="20">
        <f t="shared" si="15"/>
        <v>0</v>
      </c>
      <c r="G29" s="20">
        <f t="shared" si="16"/>
        <v>1028</v>
      </c>
      <c r="H29" s="20">
        <v>1028</v>
      </c>
      <c r="I29" s="33">
        <f t="shared" si="17"/>
        <v>1</v>
      </c>
      <c r="J29" s="28" t="s">
        <v>50</v>
      </c>
      <c r="K29" s="20">
        <v>98</v>
      </c>
      <c r="L29" s="20"/>
      <c r="M29" s="20"/>
      <c r="N29" s="20"/>
      <c r="O29" s="20">
        <f>SUM(L29:N29)</f>
        <v>0</v>
      </c>
      <c r="P29" s="20">
        <f>O29+K29</f>
        <v>98</v>
      </c>
      <c r="Q29" s="20">
        <v>1079</v>
      </c>
      <c r="R29" s="47"/>
    </row>
    <row r="30" s="5" customFormat="1" ht="22" customHeight="1" spans="1:18">
      <c r="A30" s="28" t="s">
        <v>51</v>
      </c>
      <c r="B30" s="20"/>
      <c r="C30" s="20"/>
      <c r="D30" s="20"/>
      <c r="E30" s="20"/>
      <c r="F30" s="20">
        <f t="shared" si="15"/>
        <v>0</v>
      </c>
      <c r="G30" s="20">
        <f t="shared" si="16"/>
        <v>0</v>
      </c>
      <c r="H30" s="20"/>
      <c r="I30" s="33"/>
      <c r="J30" s="28" t="s">
        <v>51</v>
      </c>
      <c r="K30" s="20"/>
      <c r="L30" s="20"/>
      <c r="M30" s="20"/>
      <c r="N30" s="20">
        <v>15</v>
      </c>
      <c r="O30" s="20">
        <f>SUM(L30:N30)</f>
        <v>15</v>
      </c>
      <c r="P30" s="20">
        <f>O30+K30</f>
        <v>15</v>
      </c>
      <c r="Q30" s="20"/>
      <c r="R30" s="47"/>
    </row>
    <row r="31" s="6" customFormat="1" ht="22" customHeight="1" spans="1:18">
      <c r="A31" s="25" t="s">
        <v>52</v>
      </c>
      <c r="B31" s="26">
        <f>B26+B28</f>
        <v>77328</v>
      </c>
      <c r="C31" s="26">
        <f t="shared" ref="C31:H31" si="21">C26+C28</f>
        <v>7562</v>
      </c>
      <c r="D31" s="26">
        <f t="shared" si="21"/>
        <v>71</v>
      </c>
      <c r="E31" s="26">
        <f t="shared" si="21"/>
        <v>-5100</v>
      </c>
      <c r="F31" s="26">
        <f t="shared" si="21"/>
        <v>2533</v>
      </c>
      <c r="G31" s="26">
        <f t="shared" si="21"/>
        <v>79861</v>
      </c>
      <c r="H31" s="26">
        <f t="shared" si="21"/>
        <v>25165</v>
      </c>
      <c r="I31" s="43">
        <f>H31/G31</f>
        <v>0.315110003631309</v>
      </c>
      <c r="J31" s="45" t="s">
        <v>53</v>
      </c>
      <c r="K31" s="26">
        <f t="shared" ref="K31:P31" si="22">K26+K28</f>
        <v>77328</v>
      </c>
      <c r="L31" s="26">
        <f t="shared" si="22"/>
        <v>7562</v>
      </c>
      <c r="M31" s="26">
        <f t="shared" si="22"/>
        <v>71</v>
      </c>
      <c r="N31" s="26">
        <f t="shared" si="22"/>
        <v>-5100</v>
      </c>
      <c r="O31" s="26">
        <f t="shared" si="22"/>
        <v>2533</v>
      </c>
      <c r="P31" s="26">
        <f t="shared" si="22"/>
        <v>79861</v>
      </c>
      <c r="Q31" s="26">
        <f>SUM(Q6,Q23:Q25,Q28)</f>
        <v>25165</v>
      </c>
      <c r="R31" s="48">
        <f>Q31/P31</f>
        <v>0.315110003631309</v>
      </c>
    </row>
    <row r="32" s="5" customFormat="1" customHeight="1" spans="13:13">
      <c r="M32" s="5">
        <f>H31-Q31</f>
        <v>0</v>
      </c>
    </row>
    <row r="33" s="2" customFormat="1" spans="15:15">
      <c r="O33" s="46"/>
    </row>
  </sheetData>
  <mergeCells count="14">
    <mergeCell ref="A2:Q2"/>
    <mergeCell ref="G3:J3"/>
    <mergeCell ref="C4:F4"/>
    <mergeCell ref="L4:O4"/>
    <mergeCell ref="A4:A5"/>
    <mergeCell ref="B4:B5"/>
    <mergeCell ref="G4:G5"/>
    <mergeCell ref="H4:H5"/>
    <mergeCell ref="I4:I5"/>
    <mergeCell ref="J4:J5"/>
    <mergeCell ref="K4:K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8" scale="81" fitToHeight="0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2．港口镇2025年政府性基金预算执行情况表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2026-04-22T01:57:09Z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