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预算收支报告草案" sheetId="1" r:id="rId1"/>
    <sheet name="一般公共预算收支明细表（草案）" sheetId="2" r:id="rId2"/>
    <sheet name="一般公共预算支出明细表（按功能类至项级）" sheetId="3" r:id="rId3"/>
    <sheet name="基金预算收支明细表（草案）" sheetId="4" r:id="rId4"/>
    <sheet name="政府性基金支出（按功能分类项级科目）" sheetId="5" r:id="rId5"/>
    <sheet name="一般公共预算“三公”经费表" sheetId="6" r:id="rId6"/>
    <sheet name="一般公共预算支出表（按经济分类款级科目）" sheetId="7" r:id="rId7"/>
    <sheet name="政府债券转贷及还本情况表" sheetId="8" r:id="rId8"/>
    <sheet name="公有项目年初预算"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#REF!</definedName>
    <definedName name="a1">#REF!</definedName>
    <definedName name="aa">#REF!</definedName>
    <definedName name="aa1" hidden="1">#REF!</definedName>
    <definedName name="aaa" hidden="1">#REF!</definedName>
    <definedName name="aaaa" hidden="1">'[2]西区'!$A$1:$J$84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'[1]#REF!'!$A$1:$W$7</definedName>
    <definedName name="ffdfdsaafds">#N/A</definedName>
    <definedName name="fff" hidden="1">#REF!</definedName>
    <definedName name="fffff" hidden="1">'[1]#REF!'!$A$1:$W$7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5Area2" localSheetId="5">'一般公共预算“三公”经费表'!$A$2</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 name="PO_part2Table18Area1" localSheetId="7">'政府债券转贷及还本情况表'!$A$5</definedName>
    <definedName name="PO_part2Table18Area2" localSheetId="7">'政府债券转贷及还本情况表'!$A$14</definedName>
    <definedName name="PO_part2Table18Area3" localSheetId="7">'政府债券转贷及还本情况表'!$A$17</definedName>
    <definedName name="PO_part2Table18Area4" localSheetId="7">'政府债券转贷及还本情况表'!$A$20</definedName>
    <definedName name="PO_part2Table18Area5" localSheetId="7">'政府债券转贷及还本情况表'!$A$23</definedName>
    <definedName name="a" localSheetId="6">#REF!</definedName>
    <definedName name="aa" localSheetId="6">'[1]#REF!'!$A$1:$W$7</definedName>
    <definedName name="aaaa" localSheetId="6" hidden="1">'[3]西区'!$A$1:$J$84</definedName>
    <definedName name="排序" localSheetId="6">#REF!</definedName>
    <definedName name="_xlnm.Print_Area" localSheetId="6">'一般公共预算支出表（按经济分类款级科目）'!$A$1:$D$83</definedName>
    <definedName name="GB差额人员职业年金">'[5]J02-1标准'!$B$27</definedName>
    <definedName name="GB公检法在职国标工资">'[5]J02-1标准'!$B$7</definedName>
    <definedName name="GB行政、公检法在职年终奖">'[5]J02-1标准'!$B$10</definedName>
    <definedName name="GB行政在职国标工资">'[5]J02-1标准'!$B$6</definedName>
    <definedName name="GB离休人员经费">'[5]J02-1标准'!$B$12</definedName>
    <definedName name="GB其他在职国标工资">'[5]J02-1标准'!$B$8</definedName>
    <definedName name="GB事业单位绩效工资">'[5]J02-1标准'!$B$16</definedName>
    <definedName name="GB完善人民警察工资待遇标准">'[5]J02-1标准'!$B$28</definedName>
    <definedName name="GB乡镇岗位补贴">'[5]J02-1标准'!$B$26</definedName>
    <definedName name="GB在职附加支出">'[5]J02-1标准'!$B$24</definedName>
    <definedName name="GB在职职级并行">'[5]J02-1标准'!$B$25</definedName>
    <definedName name="JB艰边津贴标准">'[5]J02-3分县基础数据'!$S$9:$S$2858</definedName>
    <definedName name="JB离休人员津补贴标准">'[5]J02-3分县基础数据'!$U$9:$U$2858</definedName>
    <definedName name="JB退休人员津补贴标准">'[5]J02-3分县基础数据'!$V$9:$V$2858</definedName>
    <definedName name="JB在职人员津补贴标准">'[5]J02-3分县基础数据'!$T$9:$T$2858</definedName>
    <definedName name="JC成本差异系数">'[5]J02-3分县基础数据'!$P$9:$P$2858</definedName>
    <definedName name="JC艰边类型">'[5]J02-3分县基础数据'!$M$9:$M$2858</definedName>
    <definedName name="JR公检法在职人数">'[5]J02-3分县基础数据'!$CB$9:$CB$2858</definedName>
    <definedName name="JR行政在职人数">'[5]J02-3分县基础数据'!$CA$9:$CA$2858</definedName>
    <definedName name="JR教育在职人数">'[5]J02-3分县基础数据'!$CC$9:$CC$2858</definedName>
    <definedName name="JR离休人数">'[5]J02-3分县基础数据'!$CH$9:$CH$2858</definedName>
    <definedName name="JR其他在职人数60﹪">'[5]J02-3分县基础数据'!$CF$9:$CF$2858</definedName>
    <definedName name="JR退休人数">'[5]J02-3分县基础数据'!$CI$9:$CI$2858</definedName>
    <definedName name="JR卫生在职人数60﹪">'[5]J02-3分县基础数据'!$CE$9:$CE$2858</definedName>
    <definedName name="JR在职人数小计">'[5]J02-3分县基础数据'!$BZ$9:$BZ$2858</definedName>
    <definedName name="JS公用经费标准">'[5]J02-2分省基础数据'!$J$13:$J$53</definedName>
    <definedName name="JS省份">'[5]J02-2分省基础数据'!$D$13:$D$53</definedName>
    <definedName name="GB16_59岁人数占比">'[5]J02-1标准'!$A$65</definedName>
    <definedName name="GB60岁及以上人数占比">'[5]J02-1标准'!$A$66</definedName>
    <definedName name="GB城市低保标准">'[5]J02-1标准'!$B$62</definedName>
    <definedName name="GB城乡医疗补助标准">'[5]J02-1标准'!$B$69</definedName>
    <definedName name="GB初中教育经费标准">'[5]J02-1标准'!$B$42:$B$45</definedName>
    <definedName name="GB村级补助标准">'[5]J02-1标准'!$B$75</definedName>
    <definedName name="GB扶贫标准">'[5]J02-1标准'!$B$32</definedName>
    <definedName name="GB孤儿救助标准">'[5]J02-1标准'!$B$67</definedName>
    <definedName name="GB基础养老金">'[5]J02-1标准'!$B$66</definedName>
    <definedName name="GB基卫补助标准">'[5]J02-1标准'!$B$70</definedName>
    <definedName name="GB计生补助标准">'[5]J02-1标准'!$B$71</definedName>
    <definedName name="GB农村低保标准">'[5]J02-1标准'!$B$63</definedName>
    <definedName name="GB农村文化补助">'[5]J02-1标准'!$B$60</definedName>
    <definedName name="GB贫困初中生补助">'[5]J02-1标准'!$B$49</definedName>
    <definedName name="GB贫困小学生补助">'[5]J02-1标准'!$B$48</definedName>
    <definedName name="GB普高免学费标准">'[5]J02-1标准'!$B$55:$B$58</definedName>
    <definedName name="GB普高助学金标准">'[5]J02-1标准'!$B$50</definedName>
    <definedName name="GB其他基本民生标准">'[5]J02-1标准'!$B$77</definedName>
    <definedName name="GB特殊教育标准">'[5]J02-1标准'!$B$46</definedName>
    <definedName name="GB小学教育经费标准">'[5]J02-1标准'!$B$37:$B$40</definedName>
    <definedName name="GB学前教育资助标准">'[5]J02-1标准'!$B$34</definedName>
    <definedName name="GB学生营养改善标准">'[5]J02-1标准'!$B$51</definedName>
    <definedName name="GB养老保险缴费补助">'[5]J02-1标准'!$B$65</definedName>
    <definedName name="GB中职免学费标准">'[5]J02-1标准'!$B$53</definedName>
    <definedName name="GB中职助学金标准">'[5]J02-1标准'!$B$52</definedName>
    <definedName name="JC区域代码">'[5]J02-3分县基础数据'!$G$9:$G$2858</definedName>
    <definedName name="JM城镇低保人数">'[5]J02-3分县基础数据'!$AF$9:$AF$2858</definedName>
    <definedName name="JM村委会">'[5]J02-3分县基础数据'!$AC$9:$AC$2858</definedName>
    <definedName name="JM孤儿人数">'[5]J02-3分县基础数据'!$AH$9:$AH$2858</definedName>
    <definedName name="JM农村低保人数">'[5]J02-3分县基础数据'!$AG$9:$AG$2858</definedName>
    <definedName name="JP建档立卡贫困人口">'[5]J02-3分县基础数据'!$AK$9:$AK$2858</definedName>
    <definedName name="JX城镇初中生">'[5]J02-3分县基础数据'!$BA$9:$BA$2858</definedName>
    <definedName name="JX城镇小学生">'[5]J02-3分县基础数据'!$BI$9:$BI$2858</definedName>
    <definedName name="JX农村初中生">'[5]J02-3分县基础数据'!$BD$9:$BD$2858</definedName>
    <definedName name="JX农村小学生">'[5]J02-3分县基础数据'!$BL$9:$BL$2858</definedName>
    <definedName name="JX农村学生营养改善试点">'[5]J02-3分县基础数据'!$AO$9:$AO$2858</definedName>
    <definedName name="JX普高学生">'[5]J02-3分县基础数据'!$AR$9:$AR$2858</definedName>
    <definedName name="JX特校学生">'[5]J02-3分县基础数据'!$BM$9:$BM$2858</definedName>
    <definedName name="JX幼儿园学生">'[5]J02-3分县基础数据'!$BQ$9:$BQ$2858</definedName>
    <definedName name="JX中职学生">'[5]J02-3分县基础数据'!$AV$9:$AV$2858</definedName>
    <definedName name="J总人口">'[5]J02-3分县基础数据'!$AA$9:$AA$2858</definedName>
    <definedName name="MS城市低保人数">'[6]D02 保基本民生需求（国标）'!$I$8:$I$2858</definedName>
    <definedName name="MS城镇初中生">'[6]D02 保基本民生需求（国标）'!$S$8:$S$2858</definedName>
    <definedName name="MS城镇小学生">'[6]D02 保基本民生需求（国标）'!$T$8:$T$2858</definedName>
    <definedName name="MS村委会">'[6]D02 保基本民生需求（国标）'!$M$8:$M$2858</definedName>
    <definedName name="MS孤儿人口数">'[6]D02 保基本民生需求（国标）'!$G$8:$G$2858</definedName>
    <definedName name="MS老龄人口">'[6]D02 保基本民生需求（国标）'!$K$8:$K$2858</definedName>
    <definedName name="MS农村初中学生">'[6]D02 保基本民生需求（国标）'!$Q$8:$Q$2858</definedName>
    <definedName name="MS农村低保人数">'[6]D02 保基本民生需求（国标）'!$H$8:$H$2858</definedName>
    <definedName name="MS农村小学生">'[6]D02 保基本民生需求（国标）'!$R$8:$R$2858</definedName>
    <definedName name="MS贫困人数">'[6]D02 保基本民生需求（国标）'!$F$8:$F$2858</definedName>
    <definedName name="MS普高学生">'[6]D02 保基本民生需求（国标）'!$O$8:$O$2858</definedName>
    <definedName name="MS特校生">'[6]D02 保基本民生需求（国标）'!$U$8:$U$2858</definedName>
    <definedName name="MS养老缴费人数">'[6]D02 保基本民生需求（国标）'!$J$8:$J$2858</definedName>
    <definedName name="MS幼儿学生">'[6]D02 保基本民生需求（国标）'!$N$8:$N$2858</definedName>
    <definedName name="MS中职学生">'[6]D02 保基本民生需求（国标）'!$P$8:$P$2858</definedName>
    <definedName name="MS总人口">'[6]D02 保基本民生需求（国标）'!$E$8:$E$2858</definedName>
    <definedName name="_xlnm.Print_Area" localSheetId="1">'一般公共预算收支明细表（草案）'!$A$1:$O$161</definedName>
    <definedName name="_xlnm.Print_Area" localSheetId="0">'预算收支报告草案'!$A$1:$U$66</definedName>
    <definedName name="表10">'[8]目录'!#REF!</definedName>
    <definedName name="表9">'[8]目录'!#REF!</definedName>
    <definedName name="地区名称">'[9]目录'!#REF!</definedName>
    <definedName name="石岐区">#REF!</definedName>
    <definedName name="_xlnm.Print_Area" localSheetId="3">'基金预算收支明细表（草案）'!$A$1:$L$25</definedName>
    <definedName name="a" localSheetId="4">#REF!</definedName>
    <definedName name="_xlnm.Print_Area" localSheetId="4">'政府性基金支出（按功能分类项级科目）'!$A$1:$D$296</definedName>
    <definedName name="排序" localSheetId="4">#REF!</definedName>
    <definedName name="aa" localSheetId="4">#REF!</definedName>
    <definedName name="fff" localSheetId="4" hidden="1">#REF!</definedName>
    <definedName name="_________________________________________________________________aa1" localSheetId="2" hidden="1">#REF!</definedName>
    <definedName name="________________________________________________________________aa1" localSheetId="2" hidden="1">#REF!</definedName>
    <definedName name="___________a1" localSheetId="2">#REF!</definedName>
    <definedName name="__________a1" localSheetId="2">#REF!</definedName>
    <definedName name="_________a1" localSheetId="2">#REF!</definedName>
    <definedName name="________a1" localSheetId="2">#REF!</definedName>
    <definedName name="_______a1" localSheetId="2">#REF!</definedName>
    <definedName name="______a1" localSheetId="2">#REF!</definedName>
    <definedName name="_____a1" localSheetId="2">#REF!</definedName>
    <definedName name="_____aa1" localSheetId="2" hidden="1">#REF!</definedName>
    <definedName name="____a1" localSheetId="2">#REF!</definedName>
    <definedName name="____aa1" localSheetId="2" hidden="1">#REF!</definedName>
    <definedName name="___a1" localSheetId="2">#REF!</definedName>
    <definedName name="___aa1" localSheetId="2" hidden="1">#REF!</definedName>
    <definedName name="__a1" localSheetId="2">#REF!</definedName>
    <definedName name="__aa1" localSheetId="2" hidden="1">#REF!</definedName>
    <definedName name="_a1" localSheetId="2">#REF!</definedName>
    <definedName name="_aa1" localSheetId="2" hidden="1">#REF!</definedName>
    <definedName name="a" localSheetId="2">#REF!</definedName>
    <definedName name="a1" localSheetId="2">#REF!</definedName>
    <definedName name="aa" localSheetId="2">#REF!</definedName>
    <definedName name="aaa" localSheetId="2" hidden="1">#REF!</definedName>
    <definedName name="aaaa" localSheetId="2" hidden="1">'[10]西区'!$A$1:$J$84</definedName>
    <definedName name="database2" localSheetId="2">#REF!</definedName>
    <definedName name="database3" localSheetId="2">#REF!</definedName>
    <definedName name="fff" localSheetId="2" hidden="1">#REF!</definedName>
    <definedName name="quan" localSheetId="2">#REF!</definedName>
    <definedName name="表5" localSheetId="2">#REF!</definedName>
    <definedName name="财政供养" localSheetId="2">#REF!</definedName>
    <definedName name="分处支出" localSheetId="2">#REF!</definedName>
    <definedName name="基金处室" localSheetId="2">#REF!</definedName>
    <definedName name="基金金额" localSheetId="2">#REF!</definedName>
    <definedName name="基金科目" localSheetId="2">#REF!</definedName>
    <definedName name="基金类型" localSheetId="2">#REF!</definedName>
    <definedName name="科目" localSheetId="2">#REF!</definedName>
    <definedName name="类型" localSheetId="2">#REF!</definedName>
    <definedName name="排序" localSheetId="2">#REF!</definedName>
    <definedName name="生产列16" localSheetId="2">#REF!</definedName>
    <definedName name="生产列17" localSheetId="2">#REF!</definedName>
    <definedName name="生产列19" localSheetId="2">#REF!</definedName>
    <definedName name="生产列2" localSheetId="2">#REF!</definedName>
    <definedName name="生产列20" localSheetId="2">#REF!</definedName>
    <definedName name="生产列3" localSheetId="2">#REF!</definedName>
    <definedName name="生产列4" localSheetId="2">#REF!</definedName>
    <definedName name="生产列5" localSheetId="2">#REF!</definedName>
    <definedName name="生产列6" localSheetId="2">#REF!</definedName>
    <definedName name="生产列7" localSheetId="2">#REF!</definedName>
    <definedName name="生产列8" localSheetId="2">#REF!</definedName>
    <definedName name="生产列9" localSheetId="2">#REF!</definedName>
    <definedName name="生产期" localSheetId="2">#REF!</definedName>
    <definedName name="生产期1" localSheetId="2">#REF!</definedName>
    <definedName name="生产期11" localSheetId="2">#REF!</definedName>
    <definedName name="生产期123" localSheetId="2">#REF!</definedName>
    <definedName name="生产期15" localSheetId="2">#REF!</definedName>
    <definedName name="生产期16" localSheetId="2">#REF!</definedName>
    <definedName name="生产期17" localSheetId="2">#REF!</definedName>
    <definedName name="生产期18" localSheetId="2">#REF!</definedName>
    <definedName name="生产期19" localSheetId="2">#REF!</definedName>
    <definedName name="生产期2" localSheetId="2">#REF!</definedName>
    <definedName name="生产期20" localSheetId="2">#REF!</definedName>
    <definedName name="生产期3" localSheetId="2">#REF!</definedName>
    <definedName name="生产期4" localSheetId="2">#REF!</definedName>
    <definedName name="生产期5" localSheetId="2">#REF!</definedName>
    <definedName name="生产期6" localSheetId="2">#REF!</definedName>
    <definedName name="生产期7" localSheetId="2">#REF!</definedName>
    <definedName name="生产期8" localSheetId="2">#REF!</definedName>
    <definedName name="生产期9" localSheetId="2">#REF!</definedName>
    <definedName name="주택사업본부" localSheetId="2">#REF!</definedName>
    <definedName name="철구사업본부" localSheetId="2">#REF!</definedName>
    <definedName name="_xlnm.Print_Titles" localSheetId="1">'一般公共预算收支明细表（草案）'!$4:$5</definedName>
    <definedName name="_xlnm.Print_Titles" localSheetId="2">'一般公共预算支出明细表（按功能类至项级）'!$4:$4</definedName>
    <definedName name="_xlnm.Print_Titles" localSheetId="4">'政府性基金支出（按功能分类项级科目）'!$4:$4</definedName>
    <definedName name="_xlnm.Print_Titles" localSheetId="6">'一般公共预算支出表（按经济分类款级科目）'!$4:$4</definedName>
  </definedNames>
  <calcPr fullCalcOnLoad="1"/>
</workbook>
</file>

<file path=xl/sharedStrings.xml><?xml version="1.0" encoding="utf-8"?>
<sst xmlns="http://schemas.openxmlformats.org/spreadsheetml/2006/main" count="2324" uniqueCount="1821">
  <si>
    <t>附件1：</t>
  </si>
  <si>
    <t>神湾镇2021年财政决算及2022年财政预算收支情况表(草案）</t>
  </si>
  <si>
    <t>单位：万元</t>
  </si>
  <si>
    <t>收入项目</t>
  </si>
  <si>
    <t>年初预算数</t>
  </si>
  <si>
    <t>调整变动
（+、-）</t>
  </si>
  <si>
    <t>半年调整后 
预算数</t>
  </si>
  <si>
    <t>2021年
调整预算数</t>
  </si>
  <si>
    <t>2021年
决算数</t>
  </si>
  <si>
    <t>2021年    执行率</t>
  </si>
  <si>
    <t>2022年     预算数</t>
  </si>
  <si>
    <t>支出项目</t>
  </si>
  <si>
    <t>半年调整后
预算数</t>
  </si>
  <si>
    <t>2022年预算数（年初批复）</t>
  </si>
  <si>
    <t>2022年预算数（提前下达）</t>
  </si>
  <si>
    <t>2022年
预算数（上年结转）</t>
  </si>
  <si>
    <t>2022年
预算数</t>
  </si>
  <si>
    <t>一、一般公共预算收入</t>
  </si>
  <si>
    <t>一、一般公共预算支出</t>
  </si>
  <si>
    <t>1、税收分成收入</t>
  </si>
  <si>
    <t>1、一般公共服务支出</t>
  </si>
  <si>
    <t>2、非税收入</t>
  </si>
  <si>
    <t>2、外交支出</t>
  </si>
  <si>
    <t>（1）专项收入</t>
  </si>
  <si>
    <t>3、国防支出</t>
  </si>
  <si>
    <t xml:space="preserve">  其中：教育费附加收入</t>
  </si>
  <si>
    <t>4、公共安全支出</t>
  </si>
  <si>
    <t xml:space="preserve">       地方教育费附加收入</t>
  </si>
  <si>
    <t>5、教育支出</t>
  </si>
  <si>
    <t xml:space="preserve">       残疾人就业保障金收入</t>
  </si>
  <si>
    <t>6、科学技术支出</t>
  </si>
  <si>
    <t>（2）行政事业性收费收入</t>
  </si>
  <si>
    <t>7、文化旅游体育与传媒支出</t>
  </si>
  <si>
    <t xml:space="preserve">  其中：市级分成收入</t>
  </si>
  <si>
    <t>8、社会保障和就业支出</t>
  </si>
  <si>
    <t xml:space="preserve">        本镇区征收收入</t>
  </si>
  <si>
    <t>9、卫生健康支出</t>
  </si>
  <si>
    <t>（3）罚没收入分成</t>
  </si>
  <si>
    <t>10、节能环保支出</t>
  </si>
  <si>
    <t>（4）国有资本经营收入</t>
  </si>
  <si>
    <t>11、城乡社区支出</t>
  </si>
  <si>
    <t>（5）国有资源（资产）有偿使用收入</t>
  </si>
  <si>
    <t>12、农林水支出</t>
  </si>
  <si>
    <t>（6）捐赠收入</t>
  </si>
  <si>
    <t>13、交通运输支出</t>
  </si>
  <si>
    <t>（7）政府公租房租赁收入</t>
  </si>
  <si>
    <t>14、资源勘探信息等支出</t>
  </si>
  <si>
    <t>（8）其他收入</t>
  </si>
  <si>
    <t>15、商业服务业等支出</t>
  </si>
  <si>
    <t>16、金融支出</t>
  </si>
  <si>
    <t>17、援助其他地区支出</t>
  </si>
  <si>
    <t>二、上级补助收入</t>
  </si>
  <si>
    <t>19、住房保障支出</t>
  </si>
  <si>
    <t>1、一般性转移支付收入</t>
  </si>
  <si>
    <t>20、粮油物资储备支出</t>
  </si>
  <si>
    <t>（1）均衡性转移支付收入</t>
  </si>
  <si>
    <t>21、灾害防治及应急管理支出</t>
  </si>
  <si>
    <t>（2）定向财力转移支付收入</t>
  </si>
  <si>
    <t>22、其他支出</t>
  </si>
  <si>
    <t>（3）政策性转移支付收入</t>
  </si>
  <si>
    <t>21、预备费</t>
  </si>
  <si>
    <t>（4）其他一般性转移支付收入</t>
  </si>
  <si>
    <t>23、债务付息支出</t>
  </si>
  <si>
    <t>2、专项转移支付（补助)收入</t>
  </si>
  <si>
    <t>24、债务发行费用支出</t>
  </si>
  <si>
    <t>一至二项小计</t>
  </si>
  <si>
    <t>25、一般债务还本支出</t>
  </si>
  <si>
    <t>三、调入预算稳定调节基金</t>
  </si>
  <si>
    <t>第一项小计</t>
  </si>
  <si>
    <t>四、调入资金</t>
  </si>
  <si>
    <t>一、补充预算稳定调节基金</t>
  </si>
  <si>
    <t>五、地方政府一般债券转贷收入</t>
  </si>
  <si>
    <t>二、上解上级支出</t>
  </si>
  <si>
    <t>六、上年结余</t>
  </si>
  <si>
    <t>三、本年结余</t>
  </si>
  <si>
    <t>一般公共预算收入小计</t>
  </si>
  <si>
    <t>一般公共预算支出小计</t>
  </si>
  <si>
    <t>一、政府性基金非税收入</t>
  </si>
  <si>
    <t>一、政府性基金预算支出</t>
  </si>
  <si>
    <t>1、城市公用事业附加收入</t>
  </si>
  <si>
    <t>1、社会保障和就业支出</t>
  </si>
  <si>
    <t>2、国有土地使用权出让收入</t>
  </si>
  <si>
    <t xml:space="preserve">   大中型水库移民后期扶持基金支出</t>
  </si>
  <si>
    <t>2、城乡社区支出</t>
  </si>
  <si>
    <t xml:space="preserve">    国有土地使用权出让收入安排的支出</t>
  </si>
  <si>
    <t>3、污水处理费收入</t>
  </si>
  <si>
    <t xml:space="preserve">    污水处理费收入安排的支出</t>
  </si>
  <si>
    <t>4、其他收入</t>
  </si>
  <si>
    <t xml:space="preserve">    国有土地收益基金安排的支出</t>
  </si>
  <si>
    <t>二、上级补助收入（政府性基金）</t>
  </si>
  <si>
    <t xml:space="preserve">    农业土地开发资金支出</t>
  </si>
  <si>
    <t>1、农业土地开发资金收入</t>
  </si>
  <si>
    <t xml:space="preserve">    国有土地使用权出让收入对应专项债务收入安排的支出</t>
  </si>
  <si>
    <t>2、大中型水库移民后期扶持基金收入</t>
  </si>
  <si>
    <t>3、其他支出</t>
  </si>
  <si>
    <t>3、彩票公益金收入</t>
  </si>
  <si>
    <t xml:space="preserve">     彩票公益金安排的支出</t>
  </si>
  <si>
    <t xml:space="preserve">  其中：福利彩票公益金收入</t>
  </si>
  <si>
    <t xml:space="preserve">      其中：用于社会福利的彩票公益金支出</t>
  </si>
  <si>
    <t xml:space="preserve">        体育彩票公益金收入</t>
  </si>
  <si>
    <t xml:space="preserve">           用于体育事业的彩票公益金支出</t>
  </si>
  <si>
    <t>4、国有土地使用权出让收入安排的支出</t>
  </si>
  <si>
    <t xml:space="preserve">           用于残疾人事业的彩票公益金支出</t>
  </si>
  <si>
    <t>5、其他收入</t>
  </si>
  <si>
    <t xml:space="preserve">     其他地方自行试点项目收益专项债券收入安排的支出</t>
  </si>
  <si>
    <t>6、定向财力转移支付收入</t>
  </si>
  <si>
    <t>4、债务付息支出</t>
  </si>
  <si>
    <t>5、债务发行费用支出</t>
  </si>
  <si>
    <t>三、调入资金</t>
  </si>
  <si>
    <t>四、地方政府专项债券转贷收入</t>
  </si>
  <si>
    <t>三、调出资金</t>
  </si>
  <si>
    <t>五、上年结余（政府性基金）</t>
  </si>
  <si>
    <t>四、上解上级支出</t>
  </si>
  <si>
    <t>五、本年结余（政府性基金）</t>
  </si>
  <si>
    <t>政府性基金预算收入小计</t>
  </si>
  <si>
    <t>政府性基金预算支出小计</t>
  </si>
  <si>
    <t>一、市级专项补助收入</t>
  </si>
  <si>
    <t>一、市级专项补助支出</t>
  </si>
  <si>
    <t>二、医疗服务收入</t>
  </si>
  <si>
    <t>二、医疗卫生支出</t>
  </si>
  <si>
    <t>三、土储收入</t>
  </si>
  <si>
    <t>三、调出资金（土储收入调出）</t>
  </si>
  <si>
    <t>四、上年结余（财政专户）</t>
  </si>
  <si>
    <t>四、本年结余（财政专户）</t>
  </si>
  <si>
    <t>财政专户管理资金收入小计</t>
  </si>
  <si>
    <t>财政专户管理资金支出小计</t>
  </si>
  <si>
    <t>财政总收入合计</t>
  </si>
  <si>
    <t>财政总支出合计</t>
  </si>
  <si>
    <t>附件2：</t>
  </si>
  <si>
    <t xml:space="preserve">神湾镇一般公共预算收支2021年决算及2022年预算明细表(草案) </t>
  </si>
  <si>
    <t>编制单位:中山市财政局神湾分局</t>
  </si>
  <si>
    <t>科目名称</t>
  </si>
  <si>
    <t>2020
预算增长</t>
  </si>
  <si>
    <t>2015预算数</t>
  </si>
  <si>
    <t>2015决算数</t>
  </si>
  <si>
    <t>2016预算数</t>
  </si>
  <si>
    <t>2016决算数</t>
  </si>
  <si>
    <t>2017预算数</t>
  </si>
  <si>
    <t>2022年
预算数（上年结转</t>
  </si>
  <si>
    <t>2022年预算数（提前下达</t>
  </si>
  <si>
    <t>2022年预算（年初批复）</t>
  </si>
  <si>
    <t>（一）税收分成收入</t>
  </si>
  <si>
    <t>（一）一般公共服务支出</t>
  </si>
  <si>
    <t>（二）非税收入</t>
  </si>
  <si>
    <t xml:space="preserve">    人大事务 </t>
  </si>
  <si>
    <t xml:space="preserve">  1、专项收入</t>
  </si>
  <si>
    <t xml:space="preserve">    政协事务 </t>
  </si>
  <si>
    <t xml:space="preserve">  2、行政事业性收费收入</t>
  </si>
  <si>
    <t xml:space="preserve">    政府办公厅（室）及相关机构事务 </t>
  </si>
  <si>
    <t xml:space="preserve">  3、罚没收入分成</t>
  </si>
  <si>
    <t xml:space="preserve">    发展与改革事务 </t>
  </si>
  <si>
    <t xml:space="preserve">  4、国有资本经营收入</t>
  </si>
  <si>
    <t xml:space="preserve">    统计信息事务 </t>
  </si>
  <si>
    <t xml:space="preserve">  5、国有资源（资产）有偿使用收入</t>
  </si>
  <si>
    <t xml:space="preserve">    财政事务 </t>
  </si>
  <si>
    <t xml:space="preserve">  6、捐赠收入</t>
  </si>
  <si>
    <t xml:space="preserve">    税收事务</t>
  </si>
  <si>
    <t xml:space="preserve">  7、其他收入</t>
  </si>
  <si>
    <t xml:space="preserve">    审计事务 </t>
  </si>
  <si>
    <t xml:space="preserve">  8、政府公租房租赁收入</t>
  </si>
  <si>
    <t xml:space="preserve">    海关事务</t>
  </si>
  <si>
    <t xml:space="preserve">    人力资源事务 </t>
  </si>
  <si>
    <t xml:space="preserve">    纪检监察事务 </t>
  </si>
  <si>
    <t>（一）一般性转移支付收入</t>
  </si>
  <si>
    <t xml:space="preserve">    商贸事务 </t>
  </si>
  <si>
    <r>
      <t xml:space="preserve">  1、</t>
    </r>
    <r>
      <rPr>
        <sz val="11"/>
        <rFont val="宋体"/>
        <family val="0"/>
      </rPr>
      <t>均衡性转移支付收入</t>
    </r>
  </si>
  <si>
    <t xml:space="preserve">    知识产权事务</t>
  </si>
  <si>
    <r>
      <t xml:space="preserve">  2、</t>
    </r>
    <r>
      <rPr>
        <sz val="11"/>
        <rFont val="宋体"/>
        <family val="0"/>
      </rPr>
      <t>定向财力转移支付收入</t>
    </r>
  </si>
  <si>
    <t xml:space="preserve">    民族事务</t>
  </si>
  <si>
    <t>3、县级基本财力保障机制奖补资金</t>
  </si>
  <si>
    <t xml:space="preserve">    港澳台侨事务 </t>
  </si>
  <si>
    <r>
      <t xml:space="preserve">  4、</t>
    </r>
    <r>
      <rPr>
        <sz val="11"/>
        <rFont val="宋体"/>
        <family val="0"/>
      </rPr>
      <t>其他一般性转移支付收入</t>
    </r>
  </si>
  <si>
    <t xml:space="preserve">    档案事务</t>
  </si>
  <si>
    <t>（二）专项转移支付收入</t>
  </si>
  <si>
    <t xml:space="preserve">    群众团体事务 </t>
  </si>
  <si>
    <t xml:space="preserve">    党委办公厅（室）及相关机构事务</t>
  </si>
  <si>
    <t>三、一般债券转贷收入</t>
  </si>
  <si>
    <t xml:space="preserve">    组织事务</t>
  </si>
  <si>
    <t xml:space="preserve">    宣传事务</t>
  </si>
  <si>
    <t xml:space="preserve">    其他共产党事务支出</t>
  </si>
  <si>
    <t xml:space="preserve">    网信事务</t>
  </si>
  <si>
    <t>五、调入预算稳定调节基金</t>
  </si>
  <si>
    <t xml:space="preserve">    市场监督管理事务</t>
  </si>
  <si>
    <t xml:space="preserve">    其他一般公共服务支出 </t>
  </si>
  <si>
    <t>（二）公共安全支出</t>
  </si>
  <si>
    <t xml:space="preserve">    武装警察部队</t>
  </si>
  <si>
    <t xml:space="preserve">    公安 </t>
  </si>
  <si>
    <t xml:space="preserve">    国家安全</t>
  </si>
  <si>
    <t xml:space="preserve">    司法 </t>
  </si>
  <si>
    <t xml:space="preserve">    强制隔离戒毒</t>
  </si>
  <si>
    <t xml:space="preserve">    缉私警察</t>
  </si>
  <si>
    <t xml:space="preserve">    其他公共安全支出 </t>
  </si>
  <si>
    <t>（三）教育支出</t>
  </si>
  <si>
    <t xml:space="preserve">    教育管理事务 </t>
  </si>
  <si>
    <t xml:space="preserve">    普通教育 </t>
  </si>
  <si>
    <t xml:space="preserve">    职业教育</t>
  </si>
  <si>
    <t xml:space="preserve">    成人教育</t>
  </si>
  <si>
    <t xml:space="preserve">    特殊教育</t>
  </si>
  <si>
    <t xml:space="preserve">    进修及培训</t>
  </si>
  <si>
    <t xml:space="preserve">    教育附加安排的支出</t>
  </si>
  <si>
    <r>
      <t>  </t>
    </r>
    <r>
      <rPr>
        <sz val="11"/>
        <rFont val="仿宋_GB2312"/>
        <family val="0"/>
      </rPr>
      <t xml:space="preserve">  </t>
    </r>
    <r>
      <rPr>
        <sz val="11"/>
        <rFont val="Arial"/>
        <family val="2"/>
      </rPr>
      <t>  </t>
    </r>
    <r>
      <rPr>
        <sz val="11"/>
        <rFont val="仿宋_GB2312"/>
        <family val="0"/>
      </rPr>
      <t xml:space="preserve">其他教育支出 </t>
    </r>
  </si>
  <si>
    <t xml:space="preserve">（四）科学技术支出 </t>
  </si>
  <si>
    <t xml:space="preserve">    科学技术管理事务</t>
  </si>
  <si>
    <t xml:space="preserve">    技术研究与开发 </t>
  </si>
  <si>
    <t xml:space="preserve">    科学技术普及</t>
  </si>
  <si>
    <t xml:space="preserve">    科技交流与合作</t>
  </si>
  <si>
    <t xml:space="preserve">    其他科学技术支出</t>
  </si>
  <si>
    <t>（五）文化旅游体育与传媒支出</t>
  </si>
  <si>
    <t xml:space="preserve">    文化和旅游</t>
  </si>
  <si>
    <t xml:space="preserve">    文物</t>
  </si>
  <si>
    <t xml:space="preserve">    体育 </t>
  </si>
  <si>
    <t xml:space="preserve">    新闻出版广播影视 </t>
  </si>
  <si>
    <t xml:space="preserve">    新闻出版电影</t>
  </si>
  <si>
    <t xml:space="preserve">    其他文化体育与传媒支出 </t>
  </si>
  <si>
    <t xml:space="preserve">（六）社会保障和就业支出  </t>
  </si>
  <si>
    <t xml:space="preserve">    人力资源和社会保障管理事务 </t>
  </si>
  <si>
    <t xml:space="preserve">    民政管理事务 </t>
  </si>
  <si>
    <r>
      <t xml:space="preserve">    </t>
    </r>
    <r>
      <rPr>
        <sz val="11"/>
        <rFont val="Arial"/>
        <family val="2"/>
      </rPr>
      <t> </t>
    </r>
    <r>
      <rPr>
        <sz val="11"/>
        <rFont val="仿宋_GB2312"/>
        <family val="0"/>
      </rPr>
      <t>行政事业单位养老支出</t>
    </r>
  </si>
  <si>
    <t xml:space="preserve">    行政事业单位离退休</t>
  </si>
  <si>
    <t xml:space="preserve">    就业补助</t>
  </si>
  <si>
    <t xml:space="preserve">    抚恤</t>
  </si>
  <si>
    <t xml:space="preserve">    退役安置</t>
  </si>
  <si>
    <t xml:space="preserve">   社会福利 </t>
  </si>
  <si>
    <t xml:space="preserve">   残疾人事业 </t>
  </si>
  <si>
    <t xml:space="preserve">   红十字事业 </t>
  </si>
  <si>
    <t xml:space="preserve">    自然灾害救助</t>
  </si>
  <si>
    <t xml:space="preserve">  最低生活保障 </t>
  </si>
  <si>
    <t xml:space="preserve">    临时救助</t>
  </si>
  <si>
    <t xml:space="preserve">    特困人员救助供养</t>
  </si>
  <si>
    <t xml:space="preserve">    其他生活救助</t>
  </si>
  <si>
    <t xml:space="preserve">    退役军人管理事务</t>
  </si>
  <si>
    <r>
      <t> </t>
    </r>
    <r>
      <rPr>
        <sz val="11"/>
        <rFont val="仿宋_GB2312"/>
        <family val="0"/>
      </rPr>
      <t xml:space="preserve">    财政对基本养老保险基金的补助</t>
    </r>
  </si>
  <si>
    <t xml:space="preserve">   其他社会保障和就业支出 </t>
  </si>
  <si>
    <t>（七）卫生健康支出</t>
  </si>
  <si>
    <r>
      <t> </t>
    </r>
    <r>
      <rPr>
        <sz val="11"/>
        <rFont val="仿宋_GB2312"/>
        <family val="0"/>
      </rPr>
      <t xml:space="preserve">    </t>
    </r>
    <r>
      <rPr>
        <sz val="11"/>
        <rFont val="宋体"/>
        <family val="0"/>
      </rPr>
      <t>卫生健康管理事务</t>
    </r>
  </si>
  <si>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</si>
  <si>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</si>
  <si>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</si>
  <si>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</si>
  <si>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</si>
  <si>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</si>
  <si>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</si>
  <si>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医疗救助</t>
  </si>
  <si>
    <t xml:space="preserve">    财政对基本医疗保险基金的补助</t>
  </si>
  <si>
    <t xml:space="preserve">    医疗保障管理事务</t>
  </si>
  <si>
    <t xml:space="preserve">    老龄卫生健康事务</t>
  </si>
  <si>
    <t xml:space="preserve">    其他卫生健康支出</t>
  </si>
  <si>
    <t xml:space="preserve">（八）节能环保支出 </t>
  </si>
  <si>
    <r>
      <t>   </t>
    </r>
    <r>
      <rPr>
        <sz val="11"/>
        <rFont val="仿宋_GB2312"/>
        <family val="0"/>
      </rPr>
      <t xml:space="preserve">  </t>
    </r>
    <r>
      <rPr>
        <sz val="11"/>
        <rFont val="Arial"/>
        <family val="2"/>
      </rPr>
      <t> </t>
    </r>
    <r>
      <rPr>
        <sz val="11"/>
        <rFont val="仿宋_GB2312"/>
        <family val="0"/>
      </rPr>
      <t xml:space="preserve">环境保护管理事务 </t>
    </r>
  </si>
  <si>
    <r>
      <t>  </t>
    </r>
    <r>
      <rPr>
        <sz val="11"/>
        <rFont val="仿宋_GB2312"/>
        <family val="0"/>
      </rPr>
      <t xml:space="preserve">  </t>
    </r>
    <r>
      <rPr>
        <sz val="11"/>
        <rFont val="Arial"/>
        <family val="2"/>
      </rPr>
      <t>  </t>
    </r>
    <r>
      <rPr>
        <sz val="11"/>
        <rFont val="仿宋_GB2312"/>
        <family val="0"/>
      </rPr>
      <t xml:space="preserve">环境监测与监察 </t>
    </r>
  </si>
  <si>
    <r>
      <t>  </t>
    </r>
    <r>
      <rPr>
        <sz val="11"/>
        <rFont val="仿宋_GB2312"/>
        <family val="0"/>
      </rPr>
      <t xml:space="preserve">  </t>
    </r>
    <r>
      <rPr>
        <sz val="11"/>
        <rFont val="Arial"/>
        <family val="2"/>
      </rPr>
      <t>  </t>
    </r>
    <r>
      <rPr>
        <sz val="11"/>
        <rFont val="仿宋_GB2312"/>
        <family val="0"/>
      </rPr>
      <t xml:space="preserve">污染防治 </t>
    </r>
  </si>
  <si>
    <t xml:space="preserve">    自然生态保护</t>
  </si>
  <si>
    <t xml:space="preserve">    能源管理事务</t>
  </si>
  <si>
    <t xml:space="preserve">    污染减排</t>
  </si>
  <si>
    <r>
      <t>    </t>
    </r>
    <r>
      <rPr>
        <sz val="11"/>
        <rFont val="仿宋_GB2312"/>
        <family val="0"/>
      </rPr>
      <t xml:space="preserve">  其他节能环保支出 </t>
    </r>
  </si>
  <si>
    <t xml:space="preserve">（九）城乡社区支出  </t>
  </si>
  <si>
    <r>
      <t>   </t>
    </r>
    <r>
      <rPr>
        <sz val="11"/>
        <rFont val="仿宋_GB2312"/>
        <family val="0"/>
      </rPr>
      <t xml:space="preserve">  </t>
    </r>
    <r>
      <rPr>
        <sz val="11"/>
        <rFont val="Arial"/>
        <family val="2"/>
      </rPr>
      <t> </t>
    </r>
    <r>
      <rPr>
        <sz val="11"/>
        <rFont val="仿宋_GB2312"/>
        <family val="0"/>
      </rPr>
      <t xml:space="preserve">城乡社区管理事务 </t>
    </r>
  </si>
  <si>
    <r>
      <t>   </t>
    </r>
    <r>
      <rPr>
        <sz val="11"/>
        <rFont val="仿宋_GB2312"/>
        <family val="0"/>
      </rPr>
      <t xml:space="preserve">  </t>
    </r>
    <r>
      <rPr>
        <sz val="11"/>
        <rFont val="Arial"/>
        <family val="2"/>
      </rPr>
      <t> </t>
    </r>
    <r>
      <rPr>
        <sz val="11"/>
        <rFont val="仿宋_GB2312"/>
        <family val="0"/>
      </rPr>
      <t xml:space="preserve">城乡社区规划与管理 </t>
    </r>
  </si>
  <si>
    <r>
      <t xml:space="preserve">  </t>
    </r>
    <r>
      <rPr>
        <sz val="11"/>
        <rFont val="Arial"/>
        <family val="2"/>
      </rPr>
      <t>    </t>
    </r>
    <r>
      <rPr>
        <sz val="11"/>
        <rFont val="仿宋_GB2312"/>
        <family val="0"/>
      </rPr>
      <t xml:space="preserve">城乡社区公共设施 </t>
    </r>
  </si>
  <si>
    <r>
      <t> </t>
    </r>
    <r>
      <rPr>
        <sz val="11"/>
        <rFont val="仿宋_GB2312"/>
        <family val="0"/>
      </rPr>
      <t xml:space="preserve">  </t>
    </r>
    <r>
      <rPr>
        <sz val="11"/>
        <rFont val="Arial"/>
        <family val="2"/>
      </rPr>
      <t>   </t>
    </r>
    <r>
      <rPr>
        <sz val="11"/>
        <rFont val="仿宋_GB2312"/>
        <family val="0"/>
      </rPr>
      <t xml:space="preserve">城乡社区环境卫生 </t>
    </r>
  </si>
  <si>
    <t xml:space="preserve">    建设市场管理与监督</t>
  </si>
  <si>
    <r>
      <t> </t>
    </r>
    <r>
      <rPr>
        <sz val="11"/>
        <rFont val="仿宋_GB2312"/>
        <family val="0"/>
      </rPr>
      <t xml:space="preserve">  </t>
    </r>
    <r>
      <rPr>
        <sz val="11"/>
        <rFont val="Arial"/>
        <family val="2"/>
      </rPr>
      <t>   </t>
    </r>
    <r>
      <rPr>
        <sz val="11"/>
        <rFont val="仿宋_GB2312"/>
        <family val="0"/>
      </rPr>
      <t xml:space="preserve">其他城乡社区事务支出 </t>
    </r>
  </si>
  <si>
    <t xml:space="preserve">（十）农林水支出  </t>
  </si>
  <si>
    <r>
      <t>  </t>
    </r>
    <r>
      <rPr>
        <sz val="11"/>
        <rFont val="仿宋_GB2312"/>
        <family val="0"/>
      </rPr>
      <t xml:space="preserve">  </t>
    </r>
    <r>
      <rPr>
        <sz val="11"/>
        <rFont val="Arial"/>
        <family val="2"/>
      </rPr>
      <t>  </t>
    </r>
    <r>
      <rPr>
        <sz val="11"/>
        <rFont val="仿宋_GB2312"/>
        <family val="0"/>
      </rPr>
      <t>农业农村</t>
    </r>
  </si>
  <si>
    <r>
      <t> </t>
    </r>
    <r>
      <rPr>
        <sz val="11"/>
        <rFont val="仿宋_GB2312"/>
        <family val="0"/>
      </rPr>
      <t xml:space="preserve">  </t>
    </r>
    <r>
      <rPr>
        <sz val="11"/>
        <rFont val="Arial"/>
        <family val="2"/>
      </rPr>
      <t>   </t>
    </r>
    <r>
      <rPr>
        <sz val="11"/>
        <rFont val="仿宋_GB2312"/>
        <family val="0"/>
      </rPr>
      <t>林业和草原</t>
    </r>
  </si>
  <si>
    <r>
      <t xml:space="preserve">  </t>
    </r>
    <r>
      <rPr>
        <sz val="11"/>
        <rFont val="Arial"/>
        <family val="2"/>
      </rPr>
      <t>    </t>
    </r>
    <r>
      <rPr>
        <sz val="11"/>
        <rFont val="仿宋_GB2312"/>
        <family val="0"/>
      </rPr>
      <t xml:space="preserve">水利 </t>
    </r>
  </si>
  <si>
    <r>
      <t xml:space="preserve">  </t>
    </r>
    <r>
      <rPr>
        <sz val="11"/>
        <rFont val="Arial"/>
        <family val="2"/>
      </rPr>
      <t>    </t>
    </r>
    <r>
      <rPr>
        <sz val="11"/>
        <rFont val="宋体"/>
        <family val="0"/>
      </rPr>
      <t>巩固脱贫衔接乡村振兴</t>
    </r>
    <r>
      <rPr>
        <sz val="11"/>
        <rFont val="仿宋_GB2312"/>
        <family val="0"/>
      </rPr>
      <t xml:space="preserve"> </t>
    </r>
  </si>
  <si>
    <t xml:space="preserve">    农村综合改革</t>
  </si>
  <si>
    <t xml:space="preserve">    农业综合开发</t>
  </si>
  <si>
    <t xml:space="preserve">    其他农林水支出</t>
  </si>
  <si>
    <t xml:space="preserve">（十一）交通运输支出  </t>
  </si>
  <si>
    <r>
      <t>  </t>
    </r>
    <r>
      <rPr>
        <sz val="11"/>
        <rFont val="仿宋_GB2312"/>
        <family val="0"/>
      </rPr>
      <t xml:space="preserve">  </t>
    </r>
    <r>
      <rPr>
        <sz val="11"/>
        <rFont val="Arial"/>
        <family val="2"/>
      </rPr>
      <t>  </t>
    </r>
    <r>
      <rPr>
        <sz val="11"/>
        <rFont val="仿宋_GB2312"/>
        <family val="0"/>
      </rPr>
      <t xml:space="preserve">公路水路运输 </t>
    </r>
  </si>
  <si>
    <r>
      <t>  </t>
    </r>
    <r>
      <rPr>
        <sz val="11"/>
        <rFont val="仿宋_GB2312"/>
        <family val="0"/>
      </rPr>
      <t xml:space="preserve">  </t>
    </r>
    <r>
      <rPr>
        <sz val="11"/>
        <rFont val="Arial"/>
        <family val="2"/>
      </rPr>
      <t>  </t>
    </r>
    <r>
      <rPr>
        <sz val="11"/>
        <rFont val="仿宋_GB2312"/>
        <family val="0"/>
      </rPr>
      <t>石油价格改革对交通运输的补贴</t>
    </r>
  </si>
  <si>
    <t xml:space="preserve">    其他交通运输支出</t>
  </si>
  <si>
    <t xml:space="preserve">（十二）资源勘探信息等支出  </t>
  </si>
  <si>
    <t xml:space="preserve">    制造业</t>
  </si>
  <si>
    <t xml:space="preserve">    电力监管支出</t>
  </si>
  <si>
    <t xml:space="preserve">    支持中小企业发展和管理支出</t>
  </si>
  <si>
    <t xml:space="preserve">    工业和信息产业监管</t>
  </si>
  <si>
    <r>
      <t>  </t>
    </r>
    <r>
      <rPr>
        <sz val="11"/>
        <rFont val="宋体"/>
        <family val="0"/>
      </rPr>
      <t>国有资产监管</t>
    </r>
  </si>
  <si>
    <t>（十三）自然资源海洋气象等支出</t>
  </si>
  <si>
    <t xml:space="preserve">    自然资源事务</t>
  </si>
  <si>
    <t xml:space="preserve">    地震事务</t>
  </si>
  <si>
    <t xml:space="preserve">（十三）预备费 </t>
  </si>
  <si>
    <t>（十四）金融支出</t>
  </si>
  <si>
    <t xml:space="preserve">    金融部门行政支出</t>
  </si>
  <si>
    <t xml:space="preserve">    金融发展支出</t>
  </si>
  <si>
    <t xml:space="preserve">    其他金融监管等事务支出</t>
  </si>
  <si>
    <t>（十四）住房保障支出</t>
  </si>
  <si>
    <t xml:space="preserve">    保障性安居工程支出</t>
  </si>
  <si>
    <t xml:space="preserve">    住房改革支出</t>
  </si>
  <si>
    <t xml:space="preserve">    城乡社区住宅</t>
  </si>
  <si>
    <t>（十五）粮油物资储备支出</t>
  </si>
  <si>
    <t xml:space="preserve">    粮油事务</t>
  </si>
  <si>
    <t xml:space="preserve">    粮油储备</t>
  </si>
  <si>
    <t>（十六）灾害防治及应急管理支出</t>
  </si>
  <si>
    <t xml:space="preserve">    应急管理事务</t>
  </si>
  <si>
    <t xml:space="preserve">    消防救援事务</t>
  </si>
  <si>
    <t xml:space="preserve">    其他灾害防治及应急管理支出</t>
  </si>
  <si>
    <t>（十七）其他支出</t>
  </si>
  <si>
    <t xml:space="preserve">    其他支出</t>
  </si>
  <si>
    <t>（十八）上解上级支出</t>
  </si>
  <si>
    <t>（十九）补充预算稳定调解基金</t>
  </si>
  <si>
    <t>（二十）本年结余</t>
  </si>
  <si>
    <t>收入合计</t>
  </si>
  <si>
    <t>支出合计</t>
  </si>
  <si>
    <t>附注：</t>
  </si>
  <si>
    <t>财政专户管理收入</t>
  </si>
  <si>
    <t>财政专户管理支出</t>
  </si>
  <si>
    <t>（一）市级专项补助收入</t>
  </si>
  <si>
    <t>（一）市级专项补助支出</t>
  </si>
  <si>
    <t>（二）医疗服务收入</t>
  </si>
  <si>
    <t>（二）医疗卫生支出</t>
  </si>
  <si>
    <t>（三）土储收入</t>
  </si>
  <si>
    <t>（三）调出资金（土储收入调出）</t>
  </si>
  <si>
    <t>（四）上年结余（财政专户）</t>
  </si>
  <si>
    <t>（四）本年结余（财政专户）</t>
  </si>
  <si>
    <t>收入总计</t>
  </si>
  <si>
    <t>支出总计</t>
  </si>
  <si>
    <t>附件3：</t>
  </si>
  <si>
    <t>神湾镇一般公共预算支出2021年决算及2022年预算表
（按功能分类项级科目）</t>
  </si>
  <si>
    <t>科目代码</t>
  </si>
  <si>
    <t>2021年决算数</t>
  </si>
  <si>
    <t>2022年预算数</t>
  </si>
  <si>
    <t>结转</t>
  </si>
  <si>
    <t>提前下达</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</si>
  <si>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</si>
  <si>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</si>
  <si>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</si>
  <si>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</si>
  <si>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</si>
  <si>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</si>
  <si>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</si>
  <si>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</si>
  <si>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</si>
  <si>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</si>
  <si>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</si>
  <si>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</si>
  <si>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</si>
  <si>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</si>
  <si>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</si>
  <si>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</si>
  <si>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</si>
  <si>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</si>
  <si>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</si>
  <si>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</si>
  <si>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</si>
  <si>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</si>
  <si>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</si>
  <si>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</si>
  <si>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</si>
  <si>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</si>
  <si>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</si>
  <si>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</si>
  <si>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</si>
  <si>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</si>
  <si>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</si>
  <si>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</si>
  <si>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</si>
  <si>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</si>
  <si>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</si>
  <si>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</si>
  <si>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</si>
  <si>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</si>
  <si>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</si>
  <si>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</si>
  <si>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</si>
  <si>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</si>
  <si>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</si>
  <si>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</si>
  <si>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</si>
  <si>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</si>
  <si>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</si>
  <si>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</si>
  <si>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</si>
  <si>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</si>
  <si>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</si>
  <si>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</si>
  <si>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</si>
  <si>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</si>
  <si>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</si>
  <si>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</si>
  <si>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</si>
  <si>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</si>
  <si>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</si>
  <si>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</si>
  <si>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</si>
  <si>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</si>
  <si>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</si>
  <si>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</si>
  <si>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</si>
  <si>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</si>
  <si>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</si>
  <si>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</si>
  <si>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</si>
  <si>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</si>
  <si>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</si>
  <si>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</si>
  <si>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</si>
  <si>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</si>
  <si>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</si>
  <si>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</si>
  <si>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</si>
  <si>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</si>
  <si>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</si>
  <si>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</si>
  <si>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</si>
  <si>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</si>
  <si>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</si>
  <si>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</si>
  <si>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</si>
  <si>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</si>
  <si>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</si>
  <si>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</si>
  <si>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</si>
  <si>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</si>
  <si>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</si>
  <si>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</si>
  <si>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</si>
  <si>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</si>
  <si>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</si>
  <si>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</si>
  <si>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</si>
  <si>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</si>
  <si>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</si>
  <si>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</si>
  <si>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</si>
  <si>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</si>
  <si>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</si>
  <si>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</si>
  <si>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</si>
  <si>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</si>
  <si>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</si>
  <si>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</si>
  <si>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</si>
  <si>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</si>
  <si>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</si>
  <si>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</si>
  <si>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</si>
  <si>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</si>
  <si>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</si>
  <si>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</si>
  <si>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</si>
  <si>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</si>
  <si>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</si>
  <si>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</si>
  <si>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</si>
  <si>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</si>
  <si>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</si>
  <si>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</si>
  <si>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机关事务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</si>
  <si>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</si>
  <si>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</si>
  <si>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</si>
  <si>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</si>
  <si>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</si>
  <si>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</si>
  <si>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</si>
  <si>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</si>
  <si>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</si>
  <si>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</si>
  <si>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</si>
  <si>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</si>
  <si>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质量安全监督</t>
  </si>
  <si>
    <t>食品安全监管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</si>
  <si>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</si>
  <si>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</si>
  <si>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</si>
  <si>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</si>
  <si>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</si>
  <si>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</si>
  <si>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</si>
  <si>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</si>
  <si>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</si>
  <si>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</si>
  <si>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</si>
  <si>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</si>
  <si>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</si>
  <si>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</si>
  <si>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</si>
  <si>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</si>
  <si>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</si>
  <si>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</si>
  <si>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</si>
  <si>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</si>
  <si>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</si>
  <si>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</si>
  <si>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</si>
  <si>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</si>
  <si>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</si>
  <si>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</si>
  <si>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</si>
  <si>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</si>
  <si>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</si>
  <si>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</si>
  <si>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</si>
  <si>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</si>
  <si>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</si>
  <si>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</si>
  <si>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</si>
  <si>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</si>
  <si>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</si>
  <si>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</si>
  <si>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</si>
  <si>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</si>
  <si>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</si>
  <si>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</si>
  <si>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</si>
  <si>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</si>
  <si>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</si>
  <si>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</si>
  <si>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</si>
  <si>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</si>
  <si>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</si>
  <si>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</si>
  <si>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</si>
  <si>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</si>
  <si>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</si>
  <si>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</si>
  <si>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</si>
  <si>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</si>
  <si>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</si>
  <si>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</si>
  <si>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</si>
  <si>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</si>
  <si>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</si>
  <si>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</si>
  <si>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</si>
  <si>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</si>
  <si>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</si>
  <si>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</si>
  <si>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</si>
  <si>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</si>
  <si>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</si>
  <si>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</si>
  <si>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</si>
  <si>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</si>
  <si>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</si>
  <si>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</si>
  <si>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</si>
  <si>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</si>
  <si>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</si>
  <si>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</si>
  <si>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</si>
  <si>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</si>
  <si>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</si>
  <si>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</si>
  <si>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</si>
  <si>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</si>
  <si>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</si>
  <si>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</si>
  <si>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</si>
  <si>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</si>
  <si>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</si>
  <si>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</si>
  <si>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</si>
  <si>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</si>
  <si>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</si>
  <si>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</si>
  <si>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</si>
  <si>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</si>
  <si>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</si>
  <si>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</si>
  <si>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</si>
  <si>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</si>
  <si>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</si>
  <si>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</si>
  <si>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</si>
  <si>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</si>
  <si>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</si>
  <si>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</si>
  <si>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</si>
  <si>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</si>
  <si>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</si>
  <si>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</si>
  <si>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</si>
  <si>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</si>
  <si>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</si>
  <si>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</si>
  <si>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</si>
  <si>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</si>
  <si>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</si>
  <si>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</si>
  <si>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</si>
  <si>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</si>
  <si>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</si>
  <si>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</si>
  <si>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</si>
  <si>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</si>
  <si>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</si>
  <si>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</si>
  <si>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</si>
  <si>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</si>
  <si>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</si>
  <si>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</si>
  <si>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</si>
  <si>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</si>
  <si>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</si>
  <si>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</si>
  <si>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</si>
  <si>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</si>
  <si>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</si>
  <si>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</si>
  <si>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</si>
  <si>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</si>
  <si>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</si>
  <si>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</si>
  <si>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</si>
  <si>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</si>
  <si>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</si>
  <si>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</si>
  <si>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</si>
  <si>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</si>
  <si>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</si>
  <si>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</si>
  <si>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</si>
  <si>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</si>
  <si>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</si>
  <si>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</si>
  <si>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</si>
  <si>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</si>
  <si>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</si>
  <si>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</si>
  <si>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高科术研究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</si>
  <si>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</si>
  <si>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</si>
  <si>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</si>
  <si>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</si>
  <si>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</si>
  <si>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</si>
  <si>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</si>
  <si>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</si>
  <si>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</si>
  <si>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</si>
  <si>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</si>
  <si>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</si>
  <si>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</si>
  <si>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</si>
  <si>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</si>
  <si>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</si>
  <si>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</si>
  <si>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</si>
  <si>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</si>
  <si>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</si>
  <si>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</si>
  <si>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</si>
  <si>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</si>
  <si>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</si>
  <si>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</si>
  <si>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</si>
  <si>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</si>
  <si>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</si>
  <si>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</si>
  <si>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</si>
  <si>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</si>
  <si>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</si>
  <si>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</si>
  <si>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</si>
  <si>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</si>
  <si>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</si>
  <si>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</si>
  <si>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</si>
  <si>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</si>
  <si>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</si>
  <si>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</si>
  <si>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</si>
  <si>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</si>
  <si>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</si>
  <si>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</si>
  <si>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</si>
  <si>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</si>
  <si>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</si>
  <si>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</si>
  <si>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</si>
  <si>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</si>
  <si>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</si>
  <si>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</si>
  <si>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</si>
  <si>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</si>
  <si>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</si>
  <si>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</si>
  <si>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</si>
  <si>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</si>
  <si>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</si>
  <si>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</si>
  <si>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</si>
  <si>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</si>
  <si>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</si>
  <si>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</si>
  <si>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</si>
  <si>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广播电视</t>
  </si>
  <si>
    <t>广播</t>
  </si>
  <si>
    <t>电视</t>
  </si>
  <si>
    <t>其他广播电视支出</t>
  </si>
  <si>
    <t>其他文化体育与传媒支出</t>
  </si>
  <si>
    <t>宣传文化发展专项支出</t>
  </si>
  <si>
    <t>文化产业发展专项支出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</si>
  <si>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</si>
  <si>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</si>
  <si>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</si>
  <si>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</si>
  <si>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</si>
  <si>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</si>
  <si>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</si>
  <si>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</si>
  <si>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</si>
  <si>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</si>
  <si>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</si>
  <si>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</si>
  <si>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</si>
  <si>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</si>
  <si>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</si>
  <si>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</si>
  <si>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</si>
  <si>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</si>
  <si>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</si>
  <si>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</si>
  <si>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</si>
  <si>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</si>
  <si>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</si>
  <si>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</si>
  <si>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</si>
  <si>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</si>
  <si>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</si>
  <si>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</si>
  <si>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</si>
  <si>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</si>
  <si>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</si>
  <si>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</si>
  <si>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</si>
  <si>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</si>
  <si>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</si>
  <si>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</si>
  <si>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</si>
  <si>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</si>
  <si>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</si>
  <si>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</si>
  <si>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</si>
  <si>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</si>
  <si>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</si>
  <si>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</si>
  <si>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</si>
  <si>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</si>
  <si>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</si>
  <si>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</si>
  <si>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</si>
  <si>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</si>
  <si>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</si>
  <si>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</si>
  <si>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</si>
  <si>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</si>
  <si>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</si>
  <si>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</si>
  <si>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</si>
  <si>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</si>
  <si>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</si>
  <si>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</si>
  <si>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</si>
  <si>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</si>
  <si>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</si>
  <si>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</si>
  <si>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</si>
  <si>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</si>
  <si>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</si>
  <si>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</si>
  <si>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</si>
  <si>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</si>
  <si>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</si>
  <si>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</si>
  <si>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</si>
  <si>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</si>
  <si>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</si>
  <si>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</si>
  <si>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</si>
  <si>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</si>
  <si>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</si>
  <si>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</si>
  <si>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</si>
  <si>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</si>
  <si>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</si>
  <si>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</si>
  <si>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</si>
  <si>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</si>
  <si>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</si>
  <si>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</si>
  <si>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</si>
  <si>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</si>
  <si>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</si>
  <si>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</si>
  <si>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</si>
  <si>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</si>
  <si>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其他财政对社会保险基金的祖</t>
  </si>
  <si>
    <t>退役军人管理事务</t>
  </si>
  <si>
    <t>拥军优属</t>
  </si>
  <si>
    <t>部队供应</t>
  </si>
  <si>
    <t>其他退役军人事务管理支出</t>
  </si>
  <si>
    <t>其他社会保障和就业支出</t>
  </si>
  <si>
    <t>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</si>
  <si>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</si>
  <si>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</si>
  <si>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</si>
  <si>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</si>
  <si>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</si>
  <si>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</si>
  <si>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</si>
  <si>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</si>
  <si>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</si>
  <si>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</si>
  <si>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</si>
  <si>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</si>
  <si>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</si>
  <si>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</si>
  <si>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</si>
  <si>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</si>
  <si>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</si>
  <si>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</si>
  <si>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</si>
  <si>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</si>
  <si>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</si>
  <si>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</si>
  <si>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</si>
  <si>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</si>
  <si>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</si>
  <si>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</si>
  <si>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</si>
  <si>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</si>
  <si>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</si>
  <si>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</si>
  <si>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</si>
  <si>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</si>
  <si>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</si>
  <si>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</si>
  <si>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</si>
  <si>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</si>
  <si>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</si>
  <si>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</si>
  <si>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行政事业单位工医疗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</si>
  <si>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</si>
  <si>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</si>
  <si>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</si>
  <si>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</si>
  <si>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</si>
  <si>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</si>
  <si>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</si>
  <si>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</si>
  <si>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</si>
  <si>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</si>
  <si>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</si>
  <si>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</si>
  <si>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</si>
  <si>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</si>
  <si>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</si>
  <si>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</si>
  <si>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</si>
  <si>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</si>
  <si>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</si>
  <si>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</si>
  <si>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</si>
  <si>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</si>
  <si>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</si>
  <si>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</si>
  <si>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</si>
  <si>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</si>
  <si>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</si>
  <si>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</si>
  <si>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</si>
  <si>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</si>
  <si>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</si>
  <si>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</si>
  <si>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</si>
  <si>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</si>
  <si>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</si>
  <si>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</si>
  <si>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</si>
  <si>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</si>
  <si>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</si>
  <si>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</si>
  <si>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</si>
  <si>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</si>
  <si>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</si>
  <si>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</si>
  <si>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</si>
  <si>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</si>
  <si>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</si>
  <si>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</si>
  <si>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</si>
  <si>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</si>
  <si>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</si>
  <si>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</si>
  <si>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</si>
  <si>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</si>
  <si>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</si>
  <si>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</si>
  <si>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</si>
  <si>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</si>
  <si>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</si>
  <si>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</si>
  <si>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</si>
  <si>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</si>
  <si>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</si>
  <si>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</si>
  <si>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</si>
  <si>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</si>
  <si>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</si>
  <si>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</si>
  <si>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</si>
  <si>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</si>
  <si>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</si>
  <si>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</si>
  <si>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</si>
  <si>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</si>
  <si>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</si>
  <si>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</si>
  <si>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</si>
  <si>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</si>
  <si>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</si>
  <si>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</si>
  <si>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</si>
  <si>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</si>
  <si>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</si>
  <si>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</si>
  <si>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</si>
  <si>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</si>
  <si>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</si>
  <si>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</si>
  <si>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</si>
  <si>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</si>
  <si>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</si>
  <si>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</si>
  <si>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</si>
  <si>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</si>
  <si>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</si>
  <si>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</si>
  <si>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</si>
  <si>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</si>
  <si>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</si>
  <si>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</si>
  <si>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</si>
  <si>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其他城乡社区支出</t>
  </si>
  <si>
    <t>农林水支出</t>
  </si>
  <si>
    <t>农业农村</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</si>
  <si>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</si>
  <si>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</si>
  <si>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</si>
  <si>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</si>
  <si>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</si>
  <si>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</si>
  <si>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</si>
  <si>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</si>
  <si>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</si>
  <si>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</si>
  <si>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</si>
  <si>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</si>
  <si>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</si>
  <si>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</si>
  <si>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</si>
  <si>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农业资源保护修复与利用</t>
  </si>
  <si>
    <t>农村道路建设</t>
  </si>
  <si>
    <t>成品油价格改革对渔业的补贴</t>
  </si>
  <si>
    <t>对高校毕业生到基层任职补助</t>
  </si>
  <si>
    <t>农田建设</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</si>
  <si>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</si>
  <si>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</si>
  <si>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</si>
  <si>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</si>
  <si>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</si>
  <si>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</si>
  <si>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</si>
  <si>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</si>
  <si>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</si>
  <si>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</si>
  <si>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</si>
  <si>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</si>
  <si>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</si>
  <si>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</si>
  <si>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</si>
  <si>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</si>
  <si>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</si>
  <si>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</si>
  <si>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</si>
  <si>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</si>
  <si>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</si>
  <si>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</si>
  <si>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</si>
  <si>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</si>
  <si>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</si>
  <si>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</si>
  <si>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</si>
  <si>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</si>
  <si>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</si>
  <si>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</si>
  <si>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</si>
  <si>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</si>
  <si>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</si>
  <si>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</si>
  <si>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</si>
  <si>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</si>
  <si>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</si>
  <si>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</si>
  <si>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</si>
  <si>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</si>
  <si>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</si>
  <si>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</si>
  <si>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</si>
  <si>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</si>
  <si>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</si>
  <si>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</si>
  <si>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</si>
  <si>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</si>
  <si>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</si>
  <si>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</si>
  <si>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</si>
  <si>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</si>
  <si>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</si>
  <si>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</si>
  <si>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</si>
  <si>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</si>
  <si>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</si>
  <si>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</si>
  <si>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</si>
  <si>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</si>
  <si>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</si>
  <si>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</si>
  <si>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</si>
  <si>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</si>
  <si>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</si>
  <si>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</si>
  <si>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</si>
  <si>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</si>
  <si>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</si>
  <si>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</si>
  <si>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</si>
  <si>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</si>
  <si>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</si>
  <si>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</si>
  <si>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</si>
  <si>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</si>
  <si>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</si>
  <si>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</si>
  <si>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</si>
  <si>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</si>
  <si>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</si>
  <si>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</si>
  <si>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</si>
  <si>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</si>
  <si>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</si>
  <si>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</si>
  <si>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</si>
  <si>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</si>
  <si>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</si>
  <si>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</si>
  <si>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</si>
  <si>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</si>
  <si>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</si>
  <si>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</si>
  <si>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</si>
  <si>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</si>
  <si>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</si>
  <si>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</si>
  <si>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</si>
  <si>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</si>
  <si>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</si>
  <si>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</si>
  <si>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</si>
  <si>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</si>
  <si>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</si>
  <si>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</si>
  <si>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</si>
  <si>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</si>
  <si>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</si>
  <si>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</si>
  <si>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</si>
  <si>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</si>
  <si>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</si>
  <si>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</si>
  <si>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</si>
  <si>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</si>
  <si>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</si>
  <si>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</si>
  <si>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</si>
  <si>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</si>
  <si>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</si>
  <si>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</si>
  <si>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</si>
  <si>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</si>
  <si>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</si>
  <si>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</si>
  <si>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</si>
  <si>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</si>
  <si>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车辆购置税用于公路等基础实施建设支出</t>
  </si>
  <si>
    <t>车辆购置税用于农村公路建设支出</t>
  </si>
  <si>
    <t>车辆购置税用于老旧汽车报废更新补贴支出</t>
  </si>
  <si>
    <t>车辆购置税其他支出</t>
  </si>
  <si>
    <t>其他交通运输支出</t>
  </si>
  <si>
    <t>公共交通运营补助</t>
  </si>
  <si>
    <t>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</si>
  <si>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</si>
  <si>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</si>
  <si>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</si>
  <si>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</si>
  <si>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</si>
  <si>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</si>
  <si>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</si>
  <si>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</si>
  <si>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</si>
  <si>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</si>
  <si>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</si>
  <si>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</si>
  <si>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</si>
  <si>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</si>
  <si>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</si>
  <si>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</si>
  <si>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</si>
  <si>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</si>
  <si>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</si>
  <si>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</si>
  <si>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</si>
  <si>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</si>
  <si>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</si>
  <si>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</si>
  <si>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</si>
  <si>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</si>
  <si>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</si>
  <si>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</si>
  <si>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</si>
  <si>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</si>
  <si>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</si>
  <si>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</si>
  <si>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</si>
  <si>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</si>
  <si>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</si>
  <si>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</si>
  <si>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</si>
  <si>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</si>
  <si>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</si>
  <si>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</si>
  <si>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其他资源勘探信息等支出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</si>
  <si>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</si>
  <si>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</si>
  <si>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</si>
  <si>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</si>
  <si>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</si>
  <si>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</si>
  <si>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</si>
  <si>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</si>
  <si>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</si>
  <si>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</si>
  <si>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</si>
  <si>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</si>
  <si>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</si>
  <si>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</si>
  <si>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</si>
  <si>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</si>
  <si>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</si>
  <si>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</si>
  <si>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</si>
  <si>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</si>
  <si>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</si>
  <si>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</si>
  <si>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</si>
  <si>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</si>
  <si>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</si>
  <si>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</si>
  <si>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</si>
  <si>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</si>
  <si>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</si>
  <si>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</si>
  <si>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</si>
  <si>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</si>
  <si>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</si>
  <si>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</si>
  <si>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</si>
  <si>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</si>
  <si>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</si>
  <si>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</si>
  <si>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其他金融调控支出</t>
  </si>
  <si>
    <t>其他金融支出</t>
  </si>
  <si>
    <t>援助其他地区支出</t>
  </si>
  <si>
    <t>一般公共服务</t>
  </si>
  <si>
    <t>教育</t>
  </si>
  <si>
    <t>文化体育与传媒</t>
  </si>
  <si>
    <t>医疗卫生</t>
  </si>
  <si>
    <t>节能环保</t>
  </si>
  <si>
    <t>农业</t>
  </si>
  <si>
    <t>交通运输</t>
  </si>
  <si>
    <t>住房保障</t>
  </si>
  <si>
    <t>自然资源海洋气象等支出</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</si>
  <si>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</si>
  <si>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</si>
  <si>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</si>
  <si>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</si>
  <si>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</si>
  <si>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</si>
  <si>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</si>
  <si>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</si>
  <si>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</si>
  <si>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</si>
  <si>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</si>
  <si>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</si>
  <si>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</si>
  <si>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</si>
  <si>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</si>
  <si>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</si>
  <si>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</si>
  <si>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</si>
  <si>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</si>
  <si>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</si>
  <si>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</si>
  <si>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</si>
  <si>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</si>
  <si>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</si>
  <si>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</si>
  <si>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</si>
  <si>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</si>
  <si>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</si>
  <si>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</si>
  <si>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</si>
  <si>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</si>
  <si>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</si>
  <si>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</si>
  <si>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</si>
  <si>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</si>
  <si>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</si>
  <si>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</si>
  <si>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</si>
  <si>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</si>
  <si>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</si>
  <si>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</si>
  <si>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</si>
  <si>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</si>
  <si>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</si>
  <si>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</si>
  <si>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</si>
  <si>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</si>
  <si>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</si>
  <si>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</si>
  <si>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保障性住房支出</t>
  </si>
  <si>
    <t>廉租住房</t>
  </si>
  <si>
    <t>沉陷区治理</t>
  </si>
  <si>
    <t>棚户区改造</t>
  </si>
  <si>
    <t>少数民族地区游牧民定居工程</t>
  </si>
  <si>
    <t>农村危房改造</t>
  </si>
  <si>
    <t>公共租赁住房</t>
  </si>
  <si>
    <t>保障性住房租金补贴</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</si>
  <si>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</si>
  <si>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</si>
  <si>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</si>
  <si>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</si>
  <si>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</si>
  <si>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</si>
  <si>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</si>
  <si>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</si>
  <si>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</si>
  <si>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粮油物资储备支出</t>
  </si>
  <si>
    <t>粮油事务</t>
  </si>
  <si>
    <t>粮食财务审计支出</t>
  </si>
  <si>
    <t>粮食信息统计</t>
  </si>
  <si>
    <t>粮食专项业务活动</t>
  </si>
  <si>
    <t>国家粮油差价补贴</t>
  </si>
  <si>
    <t>粮食财务挂帐利息补贴</t>
  </si>
  <si>
    <t>粮食财务挂帐消化款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</si>
  <si>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</si>
  <si>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</si>
  <si>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</si>
  <si>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</si>
  <si>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</si>
  <si>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</si>
  <si>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</si>
  <si>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</si>
  <si>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</si>
  <si>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</si>
  <si>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</si>
  <si>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</si>
  <si>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</si>
  <si>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</si>
  <si>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</si>
  <si>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</si>
  <si>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</si>
  <si>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</si>
  <si>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</si>
  <si>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</si>
  <si>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储备粮油补贴支出</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</si>
  <si>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</si>
  <si>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</si>
  <si>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</si>
  <si>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</si>
  <si>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</si>
  <si>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</si>
  <si>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</si>
  <si>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</si>
  <si>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</si>
  <si>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</si>
  <si>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</si>
  <si>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</si>
  <si>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</si>
  <si>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</si>
  <si>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</si>
  <si>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</si>
  <si>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</si>
  <si>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</si>
  <si>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</si>
  <si>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</si>
  <si>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</si>
  <si>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</si>
  <si>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</si>
  <si>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</si>
  <si>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</si>
  <si>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</si>
  <si>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</si>
  <si>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</si>
  <si>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</si>
  <si>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</si>
  <si>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</si>
  <si>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</si>
  <si>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</si>
  <si>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</si>
  <si>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</si>
  <si>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</si>
  <si>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</si>
  <si>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</si>
  <si>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</si>
  <si>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</si>
  <si>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</si>
  <si>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</si>
  <si>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</si>
  <si>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地震事务机构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</si>
  <si>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</si>
  <si>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</si>
  <si>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</si>
  <si>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</si>
  <si>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</si>
  <si>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</si>
  <si>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</si>
  <si>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</si>
  <si>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</si>
  <si>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</si>
  <si>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</si>
  <si>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</si>
  <si>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预备费</t>
  </si>
  <si>
    <t>年初预留</t>
  </si>
  <si>
    <t>转移性支出</t>
  </si>
  <si>
    <t>返还性支出</t>
  </si>
  <si>
    <t>所得税基数返还支出</t>
  </si>
  <si>
    <t>成品油税费改革税收返还支出</t>
  </si>
  <si>
    <t>增值税税收返还支出</t>
  </si>
  <si>
    <t>消费税税收返还支出</t>
  </si>
  <si>
    <t>增值税“五五分享”税收返还支出</t>
  </si>
  <si>
    <t>其他返还性支出</t>
  </si>
  <si>
    <t>一般性转移支付</t>
  </si>
  <si>
    <t>体制补助支出</t>
  </si>
  <si>
    <t>均衡性转移支付支出</t>
  </si>
  <si>
    <t>县级基本财力保障机制奖补资金支出</t>
  </si>
  <si>
    <t>结算补助支出</t>
  </si>
  <si>
    <t>资源枯竭型城市转移支付补助支出</t>
  </si>
  <si>
    <t>企业事业单位划转补助支出</t>
  </si>
  <si>
    <t>成品油税费改革转移支付补助支出</t>
  </si>
  <si>
    <t>基层公检法司转移支付支出</t>
  </si>
  <si>
    <t>城乡义务教育转移支付支出</t>
  </si>
  <si>
    <t>基本养老金转移支付支出</t>
  </si>
  <si>
    <t>城乡居民医疗保险转移支付支出</t>
  </si>
  <si>
    <t>农村综合改革转移支付支出</t>
  </si>
  <si>
    <t>产粮（油）大县奖励资金支出</t>
  </si>
  <si>
    <t>重点生态功能区转移支付支出</t>
  </si>
  <si>
    <t>固定数额补助支出</t>
  </si>
  <si>
    <t>革命老区转移支付支出</t>
  </si>
  <si>
    <t>民族地区转移支付支出</t>
  </si>
  <si>
    <t>边境地区转移支付支出</t>
  </si>
  <si>
    <t>贫困地区转移支付支出</t>
  </si>
  <si>
    <t>一般公共服务共同财政事权转移支付支出</t>
  </si>
  <si>
    <t>外交共同财政事权转移支付支出</t>
  </si>
  <si>
    <t>国防共同财政事权转移支付支出</t>
  </si>
  <si>
    <t>场所安全共同财政事权转移支付支出</t>
  </si>
  <si>
    <t>教育共同财政事权转移支付支出</t>
  </si>
  <si>
    <t>科学技术共同财政事权转移支付支出</t>
  </si>
  <si>
    <t>文化旅游体育与传媒共同财政事权转移支付支出</t>
  </si>
  <si>
    <t>社会保障和就业共同财政事权转移支付支出</t>
  </si>
  <si>
    <t>卫生健康共同财政事权转移支付支出</t>
  </si>
  <si>
    <t>节能环保共同财政事权转移支付支出</t>
  </si>
  <si>
    <t>城乡社区共同财政事权转移支付支出</t>
  </si>
  <si>
    <t>农林水共同财政事权转移支付支出</t>
  </si>
  <si>
    <t>交通运输共同财政事权转移支付支出</t>
  </si>
  <si>
    <t>资源勘探信息等共同财政事权转移支付支出</t>
  </si>
  <si>
    <t>商业服务业等共同财政事权转移支付支出</t>
  </si>
  <si>
    <t>金融共同财政事权转移支付支出</t>
  </si>
  <si>
    <t>自然资源海洋气象等共同财政事权转移支付支出</t>
  </si>
  <si>
    <t>住房保障共同财政事权转移支付支出</t>
  </si>
  <si>
    <t>粮油物资储备共同财政事权转移支付支出</t>
  </si>
  <si>
    <t>其他共同财政事权转移支付支出</t>
  </si>
  <si>
    <t>其他一般性转移支付支出</t>
  </si>
  <si>
    <t>专项转移支付</t>
  </si>
  <si>
    <t>外交</t>
  </si>
  <si>
    <t>国防</t>
  </si>
  <si>
    <t>公共安全</t>
  </si>
  <si>
    <t>科学技术</t>
  </si>
  <si>
    <t>文化旅游体育与传媒</t>
  </si>
  <si>
    <t>社会保障和就业</t>
  </si>
  <si>
    <t>卫生健康</t>
  </si>
  <si>
    <t>城乡社区</t>
  </si>
  <si>
    <t>农林水</t>
  </si>
  <si>
    <t>资源勘探信息等</t>
  </si>
  <si>
    <t>商业服务业等</t>
  </si>
  <si>
    <t>金融</t>
  </si>
  <si>
    <t>自然资源海洋气象等</t>
  </si>
  <si>
    <t>粮油物资储备</t>
  </si>
  <si>
    <t>上解支出</t>
  </si>
  <si>
    <t>体制上解支出</t>
  </si>
  <si>
    <t>专项上解支出</t>
  </si>
  <si>
    <t>调出资金</t>
  </si>
  <si>
    <t>年终结余</t>
  </si>
  <si>
    <t>一般公共预算年终结余</t>
  </si>
  <si>
    <t>债务转贷支出</t>
  </si>
  <si>
    <t>地方政府一般债券转贷支出</t>
  </si>
  <si>
    <t>地方政府向外国政府借款转贷支出</t>
  </si>
  <si>
    <t>地方政府向国际组织借款转贷支出</t>
  </si>
  <si>
    <t>地方政府其他一般债务转贷支出</t>
  </si>
  <si>
    <t>安排预算稳定调节基金</t>
  </si>
  <si>
    <t>补充预算周转金</t>
  </si>
  <si>
    <t>债务还本支出</t>
  </si>
  <si>
    <t>中央政府国内债务还本支出</t>
  </si>
  <si>
    <t>中央政府国外债务还本支出</t>
  </si>
  <si>
    <t>地方政府一般债务还本支出</t>
  </si>
  <si>
    <t>地方政府一般债券还本支出</t>
  </si>
  <si>
    <t>地方政府向外国政府借款还本支出</t>
  </si>
  <si>
    <t>地方政府向国际组织借款还本支出</t>
  </si>
  <si>
    <t>地方政府其他一般债务还本支出</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</si>
  <si>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</si>
  <si>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</si>
  <si>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</si>
  <si>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</si>
  <si>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</si>
  <si>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</si>
  <si>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</si>
  <si>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</si>
  <si>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债务发行费用支出</t>
  </si>
  <si>
    <t>中央政府国内债务发行费用支出</t>
  </si>
  <si>
    <t>中央政府国外债务发行费用支出</t>
  </si>
  <si>
    <t>地方政府一般债务发行费用支出</t>
  </si>
  <si>
    <t>备注：支出科目根据每年政府收支分类科目更新。</t>
  </si>
  <si>
    <t>附件4：</t>
  </si>
  <si>
    <t>神湾镇政府性基金预算收支2021年决算及2022年预算明细表(草案)</t>
  </si>
  <si>
    <t>编制单位：中山市财政局神湾分局</t>
  </si>
  <si>
    <t>2020
增率长</t>
  </si>
  <si>
    <t>年初批复</t>
  </si>
  <si>
    <t>上年结转</t>
  </si>
  <si>
    <t>一、政府性基金预算收入</t>
  </si>
  <si>
    <t>（一）政府性基金非税收入</t>
  </si>
  <si>
    <t xml:space="preserve">（一）社会保障和就业支出 </t>
  </si>
  <si>
    <t xml:space="preserve">    国有土地使用权出让收入</t>
  </si>
  <si>
    <t xml:space="preserve">    大中型水库移民后期扶持基金支出</t>
  </si>
  <si>
    <t xml:space="preserve">    污水处理费收入</t>
  </si>
  <si>
    <t xml:space="preserve">（二）城乡社区支出 </t>
  </si>
  <si>
    <t>（二）政府性基金补助收入</t>
  </si>
  <si>
    <t xml:space="preserve">    大中型水库移民后期扶持基金收入</t>
  </si>
  <si>
    <t xml:space="preserve">    彩票公益金收入</t>
  </si>
  <si>
    <t xml:space="preserve">    定向财力转移支付收入</t>
  </si>
  <si>
    <t xml:space="preserve">    其他收入</t>
  </si>
  <si>
    <t>（三）其他支出</t>
  </si>
  <si>
    <t>二、专项债券转贷收入</t>
  </si>
  <si>
    <t xml:space="preserve">    彩票公益金安排的支出</t>
  </si>
  <si>
    <t xml:space="preserve">    其他地方自行试点项目收益专项债券收入安排的支出</t>
  </si>
  <si>
    <t>（四）上解上解支出</t>
  </si>
  <si>
    <t xml:space="preserve">    政府性基金上解支出</t>
  </si>
  <si>
    <t>三、上年结余</t>
  </si>
  <si>
    <t>二、调出资金</t>
  </si>
  <si>
    <t>附件5：</t>
  </si>
  <si>
    <r>
      <t xml:space="preserve">神湾镇政府性基金预算支出2021年决算及2022年预算表
</t>
    </r>
    <r>
      <rPr>
        <b/>
        <sz val="16"/>
        <color indexed="8"/>
        <rFont val="方正小标宋简体"/>
        <family val="0"/>
      </rPr>
      <t>（按功能分类项级科目）</t>
    </r>
  </si>
  <si>
    <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</si>
  <si>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</si>
  <si>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</si>
  <si>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</si>
  <si>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</si>
  <si>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</si>
  <si>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</si>
  <si>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</si>
  <si>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</si>
  <si>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</si>
  <si>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</si>
  <si>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</si>
  <si>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</si>
  <si>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</si>
  <si>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</si>
  <si>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</si>
  <si>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</si>
  <si>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</si>
  <si>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</si>
  <si>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</si>
  <si>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</si>
  <si>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</si>
  <si>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</si>
  <si>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</si>
  <si>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</si>
  <si>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</si>
  <si>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</si>
  <si>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</si>
  <si>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</si>
  <si>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</si>
  <si>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</si>
  <si>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</si>
  <si>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</si>
  <si>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</si>
  <si>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</si>
  <si>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</si>
  <si>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</si>
  <si>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</si>
  <si>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</si>
  <si>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</si>
  <si>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</si>
  <si>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</si>
  <si>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</si>
  <si>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</si>
  <si>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</si>
  <si>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</si>
  <si>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</si>
  <si>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</si>
  <si>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</si>
  <si>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</si>
  <si>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</si>
  <si>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</si>
  <si>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</si>
  <si>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</si>
  <si>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</si>
  <si>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</si>
  <si>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</si>
  <si>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</si>
  <si>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</si>
  <si>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</si>
  <si>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</si>
  <si>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</si>
  <si>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</si>
  <si>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</si>
  <si>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</si>
  <si>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</si>
  <si>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</si>
  <si>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</si>
  <si>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</si>
  <si>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</si>
  <si>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</si>
  <si>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</si>
  <si>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征地和拆迁补偿支出</t>
  </si>
  <si>
    <t>       城市建设支出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</si>
  <si>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</si>
  <si>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</si>
  <si>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</si>
  <si>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</si>
  <si>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</si>
  <si>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</si>
  <si>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</si>
  <si>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</si>
  <si>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</si>
  <si>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</si>
  <si>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</si>
  <si>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</si>
  <si>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</si>
  <si>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</si>
  <si>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</si>
  <si>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</si>
  <si>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</si>
  <si>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</si>
  <si>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</si>
  <si>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</si>
  <si>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</si>
  <si>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</si>
  <si>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</si>
  <si>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</si>
  <si>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</si>
  <si>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</si>
  <si>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</si>
  <si>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</si>
  <si>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</si>
  <si>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</si>
  <si>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</si>
  <si>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</si>
  <si>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</si>
  <si>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</si>
  <si>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</si>
  <si>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</si>
  <si>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</si>
  <si>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</si>
  <si>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</si>
  <si>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</si>
  <si>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</si>
  <si>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</si>
  <si>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</si>
  <si>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</si>
  <si>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</si>
  <si>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</si>
  <si>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</si>
  <si>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</si>
  <si>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</si>
  <si>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</si>
  <si>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</si>
  <si>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</si>
  <si>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</si>
  <si>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</si>
  <si>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</si>
  <si>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</si>
  <si>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</si>
  <si>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</si>
  <si>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</si>
  <si>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</si>
  <si>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</si>
  <si>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</si>
  <si>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</si>
  <si>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</si>
  <si>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</si>
  <si>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</si>
  <si>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</si>
  <si>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</si>
  <si>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</si>
  <si>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</si>
  <si>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</si>
  <si>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</si>
  <si>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</si>
  <si>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</si>
  <si>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</si>
  <si>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</si>
  <si>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</si>
  <si>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</si>
  <si>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</si>
  <si>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</si>
  <si>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</si>
  <si>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</si>
  <si>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</si>
  <si>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</si>
  <si>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</si>
  <si>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</si>
  <si>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</si>
  <si>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</si>
  <si>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</si>
  <si>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</si>
  <si>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</si>
  <si>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政府性基金转移支付</t>
  </si>
  <si>
    <t xml:space="preserve">        政府性基金补助支出</t>
  </si>
  <si>
    <t xml:space="preserve">        政府性基金上解支出</t>
  </si>
  <si>
    <t>政府性基金上解支出</t>
  </si>
  <si>
    <t xml:space="preserve">    调出资金</t>
  </si>
  <si>
    <t xml:space="preserve">        政府性基金预算调出资金</t>
  </si>
  <si>
    <t xml:space="preserve">    年终结余</t>
  </si>
  <si>
    <t xml:space="preserve">        政府性基金年终结余</t>
  </si>
  <si>
    <t xml:space="preserve">    债务转贷支出</t>
  </si>
  <si>
    <t xml:space="preserve">        海南省高等级公路车辆通行附加费债务转贷支出</t>
  </si>
  <si>
    <t xml:space="preserve">        港口建设费债务转贷支出</t>
  </si>
  <si>
    <t xml:space="preserve">        国家电影事业发展专项资金债务转贷支出</t>
  </si>
  <si>
    <t xml:space="preserve">        国有土地使用权出让金债务转贷支出</t>
  </si>
  <si>
    <t xml:space="preserve">        国有土地收益基金债务转贷支出</t>
  </si>
  <si>
    <t xml:space="preserve">        农业土地开发资金债务转贷支出</t>
  </si>
  <si>
    <t xml:space="preserve">        大中型水库库区基金债务转贷支出</t>
  </si>
  <si>
    <t xml:space="preserve">        城市基础设施配套费债务转贷支出</t>
  </si>
  <si>
    <t xml:space="preserve">        小型水库移民扶助基金债务转贷支出</t>
  </si>
  <si>
    <t xml:space="preserve">        国家重大水利工程建设基金债务转贷支出</t>
  </si>
  <si>
    <t xml:space="preserve">        车辆通行费债务转贷支出</t>
  </si>
  <si>
    <t xml:space="preserve">        污水处理费债务转贷支出</t>
  </si>
  <si>
    <t xml:space="preserve">        土地储备专项债券转贷支出</t>
  </si>
  <si>
    <t xml:space="preserve">        政府收费公路专项债券转贷支出</t>
  </si>
  <si>
    <t xml:space="preserve">        棚户区改造专项债券转贷支出</t>
  </si>
  <si>
    <t xml:space="preserve">        其他地方自行试点项目收益专项债券转贷支出</t>
  </si>
  <si>
    <t xml:space="preserve">        其他地方政府债务转贷支出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</si>
  <si>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</si>
  <si>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</si>
  <si>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</si>
  <si>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</si>
  <si>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</si>
  <si>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国有土地收益基金债务还本支出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</si>
  <si>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</si>
  <si>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</si>
  <si>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</si>
  <si>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</si>
  <si>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</si>
  <si>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</si>
  <si>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</si>
  <si>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</si>
  <si>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</si>
  <si>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</si>
  <si>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</si>
  <si>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</si>
  <si>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</si>
  <si>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</si>
  <si>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</si>
  <si>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</si>
  <si>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</si>
  <si>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</si>
  <si>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</si>
  <si>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</si>
  <si>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</si>
  <si>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</si>
  <si>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</si>
  <si>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</si>
  <si>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</si>
  <si>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</si>
  <si>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</si>
  <si>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</si>
  <si>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</si>
  <si>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</si>
  <si>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</si>
  <si>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</si>
  <si>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</si>
  <si>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</si>
  <si>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</si>
  <si>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</si>
  <si>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</si>
  <si>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</si>
  <si>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</si>
  <si>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</si>
  <si>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</si>
  <si>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</si>
  <si>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</si>
  <si>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</si>
  <si>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</si>
  <si>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</si>
  <si>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</si>
  <si>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</si>
  <si>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附件6：</t>
  </si>
  <si>
    <t>神湾镇一般公共预算“三公”经费2021年决算及2022年预算表</t>
  </si>
  <si>
    <t>项目</t>
  </si>
  <si>
    <r>
      <t>2022</t>
    </r>
    <r>
      <rPr>
        <b/>
        <sz val="12"/>
        <rFont val="宋体"/>
        <family val="0"/>
      </rPr>
      <t>年预算数</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</si>
  <si>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</si>
  <si>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</si>
  <si>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</si>
  <si>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</si>
  <si>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</si>
  <si>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</si>
  <si>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说明:因公出国（境）费用主要是赴港澳出差费用，2022年预算数安排6万元，2021年决算数1万元。</t>
  </si>
  <si>
    <t xml:space="preserve">     公务接待费2022年预算数15.14万元，2021年决算数4.78万元，主要是根据公务接待函开展公务接待。</t>
  </si>
  <si>
    <t xml:space="preserve">     公务用车购置费2022年预算数5万元，主要是消防中队购车需求。2021年决算数101.01万元，主要是公安分局、卫健分局、市场监督分局、消防中队因公车报废需重新购置公车。</t>
  </si>
  <si>
    <t xml:space="preserve">     公务用车运行维护费2022年预算数101.37万元，2021年决算数90.72万元。</t>
  </si>
  <si>
    <t>附件7：</t>
  </si>
  <si>
    <t>神湾镇一般公共预算支出2021年决算及2022年预算表
（按政府预算经济分类款级科目）</t>
  </si>
  <si>
    <t>科目编码</t>
  </si>
  <si>
    <t>批复数</t>
  </si>
  <si>
    <t>一般公共预算支出</t>
  </si>
  <si>
    <t>机关工资福利支出</t>
  </si>
  <si>
    <t xml:space="preserve"> 工资奖金津补贴</t>
  </si>
  <si>
    <t xml:space="preserve"> 社会保障缴费</t>
  </si>
  <si>
    <t xml:space="preserve"> 住房公积金 </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</si>
  <si>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</si>
  <si>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</si>
  <si>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</si>
  <si>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</si>
  <si>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</si>
  <si>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</si>
  <si>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</si>
  <si>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</si>
  <si>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</si>
  <si>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</si>
  <si>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</si>
  <si>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</si>
  <si>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</si>
  <si>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</si>
  <si>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</si>
  <si>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</si>
  <si>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</si>
  <si>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</si>
  <si>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</si>
  <si>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</si>
  <si>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</si>
  <si>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</si>
  <si>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</si>
  <si>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</si>
  <si>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</si>
  <si>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</si>
  <si>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</si>
  <si>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</si>
  <si>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</si>
  <si>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</si>
  <si>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</si>
  <si>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</si>
  <si>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</si>
  <si>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对企业资本性支出（一）</t>
  </si>
  <si>
    <t>对企业资本性支出（二）</t>
  </si>
  <si>
    <t>对个人和家庭的补助</t>
  </si>
  <si>
    <t xml:space="preserve"> 社会福利和救助</t>
  </si>
  <si>
    <t xml:space="preserve"> 助学金
</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</si>
  <si>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</si>
  <si>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</si>
  <si>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</si>
  <si>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</si>
  <si>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</si>
  <si>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</si>
  <si>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</si>
  <si>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</si>
  <si>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</si>
  <si>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</si>
  <si>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</si>
  <si>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 xml:space="preserve"> 国内债务还本</t>
  </si>
  <si>
    <t xml:space="preserve"> 国外债务还本</t>
  </si>
  <si>
    <t xml:space="preserve"> 上下级政府间转移性支出</t>
  </si>
  <si>
    <t xml:space="preserve"> 援助其他地区支出</t>
  </si>
  <si>
    <t xml:space="preserve"> 债务转贷</t>
  </si>
  <si>
    <t xml:space="preserve"> 调出资金</t>
  </si>
  <si>
    <t>预备费及预留</t>
  </si>
  <si>
    <t xml:space="preserve"> 预备费</t>
  </si>
  <si>
    <t xml:space="preserve"> 预留</t>
  </si>
  <si>
    <t xml:space="preserve"> 赠与</t>
  </si>
  <si>
    <t xml:space="preserve"> 国家赔偿费用支出</t>
  </si>
  <si>
    <t xml:space="preserve"> 对民间非营利组织和群众性自治组织补贴</t>
  </si>
  <si>
    <t xml:space="preserve"> 其他支出</t>
  </si>
  <si>
    <t>附件8：</t>
  </si>
  <si>
    <t>神湾镇政府债券转贷及还本
2021年决算及2022年预算情况表</t>
  </si>
  <si>
    <t>金额</t>
  </si>
  <si>
    <t>一、 2021年转贷数</t>
  </si>
  <si>
    <t>1.一般债券</t>
  </si>
  <si>
    <t>其中：新增债券</t>
  </si>
  <si>
    <t xml:space="preserve">     置换债券</t>
  </si>
  <si>
    <t xml:space="preserve">     再融资债券</t>
  </si>
  <si>
    <t>2.专项债券</t>
  </si>
  <si>
    <t>二、 2021年还本执行数</t>
  </si>
  <si>
    <t>三、 2021年付息执行数</t>
  </si>
  <si>
    <t>四、 2022年还本预算数</t>
  </si>
  <si>
    <t>五、 2022年付息预算数</t>
  </si>
  <si>
    <t>附件9：</t>
  </si>
  <si>
    <t>神湾镇2022公有项目预算编制表</t>
  </si>
  <si>
    <t>项目名称</t>
  </si>
  <si>
    <t>预算金额</t>
  </si>
  <si>
    <t>清算户118转三保子账户</t>
  </si>
  <si>
    <t>清算户解冻7天通知存款（414-118）</t>
  </si>
  <si>
    <t>清算户存七天通知存款（118转至0414）</t>
  </si>
  <si>
    <t>代管资金专户解冻七天通知存款</t>
  </si>
  <si>
    <t>代管资金专户存七天通知存款</t>
  </si>
  <si>
    <t>调入资金（494986-118）</t>
  </si>
  <si>
    <t>利息上缴</t>
  </si>
  <si>
    <t>备注：公有项目为财政账户间内转经费所需指标额度以及上缴利息至市非税账户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</si>
</sst>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
    <numFmt numFmtId="178" formatCode="0.00_ "/>
    <numFmt numFmtId="179" formatCode="#,##0_);[Red]\(#,##0\)"/>
    <numFmt numFmtId="180" formatCode="#,##0.00_ "/>
    <numFmt numFmtId="181" formatCode="0_ "/>
  </numFmts>
  <fonts count="60">
    <font>
      <sz val="11"/>
      <color indexed="8"/>
      <name val="宋体"/>
      <family val="0"/>
    </font>
    <font>
      <sz val="11"/>
      <name val="宋体"/>
      <family val="0"/>
    </font>
    <font>
      <sz val="12"/>
      <color indexed="8"/>
      <name val="仿宋_GB2312"/>
      <family val="0"/>
    </font>
    <font>
      <b/>
      <sz val="18"/>
      <color indexed="8"/>
      <name val="宋体"/>
      <family val="0"/>
    </font>
    <font>
      <b/>
      <sz val="12"/>
      <color indexed="8"/>
      <name val="宋体"/>
      <family val="0"/>
    </font>
    <font>
      <sz val="12"/>
      <color indexed="8"/>
      <name val="宋体"/>
      <family val="0"/>
    </font>
    <font>
      <b/>
      <sz val="16"/>
      <name val="宋体"/>
      <family val="0"/>
    </font>
    <font>
      <b/>
      <sz val="16"/>
      <name val="方正大标宋简体"/>
      <family val="0"/>
    </font>
    <font>
      <sz val="10"/>
      <color indexed="8"/>
      <name val="宋体"/>
      <family val="0"/>
    </font>
    <font>
      <b/>
      <sz val="9"/>
      <color indexed="8"/>
      <name val="宋体"/>
      <family val="0"/>
    </font>
    <font>
      <b/>
      <sz val="11"/>
      <color indexed="8"/>
      <name val="宋体"/>
      <family val="0"/>
    </font>
    <font>
      <sz val="9"/>
      <color indexed="8"/>
      <name val="宋体"/>
      <family val="0"/>
    </font>
    <font>
      <b/>
      <sz val="12"/>
      <name val="宋体"/>
      <family val="0"/>
    </font>
    <font>
      <sz val="12"/>
      <name val="宋体"/>
      <family val="0"/>
    </font>
    <font>
      <sz val="12"/>
      <name val="Times New Roman"/>
      <family val="1"/>
    </font>
    <font>
      <b/>
      <sz val="16"/>
      <name val="Times New Roman"/>
      <family val="1"/>
    </font>
    <font>
      <sz val="10"/>
      <name val="Times New Roman"/>
      <family val="1"/>
    </font>
    <font>
      <sz val="10"/>
      <name val="宋体"/>
      <family val="0"/>
    </font>
    <font>
      <b/>
      <sz val="9"/>
      <name val="宋体"/>
      <family val="0"/>
    </font>
    <font>
      <b/>
      <sz val="9"/>
      <color indexed="8"/>
      <name val="Times New Roman"/>
      <family val="1"/>
    </font>
    <font>
      <sz val="9"/>
      <name val="Times New Roman"/>
      <family val="1"/>
    </font>
    <font>
      <sz val="9"/>
      <name val="宋体"/>
      <family val="0"/>
    </font>
    <font>
      <sz val="9"/>
      <color indexed="8"/>
      <name val="Times New Roman"/>
      <family val="1"/>
    </font>
    <font>
      <b/>
      <sz val="12"/>
      <name val="Times New Roman"/>
      <family val="1"/>
    </font>
    <font>
      <sz val="8"/>
      <color indexed="8"/>
      <name val="宋体"/>
      <family val="0"/>
    </font>
    <font>
      <sz val="14"/>
      <color indexed="8"/>
      <name val="Times New Roman"/>
      <family val="1"/>
    </font>
    <font>
      <b/>
      <sz val="9"/>
      <color indexed="63"/>
      <name val="宋体"/>
      <family val="0"/>
    </font>
    <font>
      <b/>
      <sz val="9"/>
      <color indexed="8"/>
      <name val="黑体"/>
      <family val="3"/>
    </font>
    <font>
      <sz val="14"/>
      <name val="Times New Roman"/>
      <family val="1"/>
    </font>
    <font>
      <sz val="12"/>
      <name val="黑体"/>
      <family val="3"/>
    </font>
    <font>
      <b/>
      <sz val="11"/>
      <name val="Times New Roman"/>
      <family val="1"/>
    </font>
    <font>
      <sz val="11"/>
      <name val="Times New Roman"/>
      <family val="1"/>
    </font>
    <font>
      <sz val="18"/>
      <name val="创艺简标宋"/>
      <family val="0"/>
    </font>
    <font>
      <sz val="12"/>
      <name val="仿宋_GB2312"/>
      <family val="0"/>
    </font>
    <font>
      <sz val="11"/>
      <name val="仿宋_GB2312"/>
      <family val="0"/>
    </font>
    <font>
      <sz val="11"/>
      <name val="黑体"/>
      <family val="3"/>
    </font>
    <font>
      <b/>
      <sz val="11"/>
      <name val="仿宋_GB2312"/>
      <family val="0"/>
    </font>
    <font>
      <sz val="16"/>
      <name val="方正大标宋简体"/>
      <family val="0"/>
    </font>
    <font>
      <sz val="11"/>
      <name val="Arial"/>
      <family val="2"/>
    </font>
    <font>
      <b/>
      <sz val="24"/>
      <color indexed="8"/>
      <name val="宋体"/>
      <family val="0"/>
    </font>
    <font>
      <b/>
      <sz val="11"/>
      <color indexed="54"/>
      <name val="宋体"/>
      <family val="0"/>
    </font>
    <font>
      <sz val="11"/>
      <color indexed="10"/>
      <name val="宋体"/>
      <family val="0"/>
    </font>
    <font>
      <b/>
      <sz val="15"/>
      <color indexed="54"/>
      <name val="宋体"/>
      <family val="0"/>
    </font>
    <font>
      <b/>
      <sz val="18"/>
      <color indexed="54"/>
      <name val="宋体"/>
      <family val="0"/>
    </font>
    <font>
      <sz val="11"/>
      <color indexed="9"/>
      <name val="宋体"/>
      <family val="0"/>
    </font>
    <font>
      <sz val="11"/>
      <color indexed="16"/>
      <name val="宋体"/>
      <family val="0"/>
    </font>
    <font>
      <sz val="10"/>
      <name val="Arial"/>
      <family val="2"/>
    </font>
    <font>
      <sz val="11"/>
      <color indexed="19"/>
      <name val="宋体"/>
      <family val="0"/>
    </font>
    <font>
      <sz val="11"/>
      <color indexed="62"/>
      <name val="宋体"/>
      <family val="0"/>
    </font>
    <font>
      <i/>
      <sz val="11"/>
      <color indexed="23"/>
      <name val="宋体"/>
      <family val="0"/>
    </font>
    <font>
      <b/>
      <sz val="11"/>
      <color indexed="9"/>
      <name val="宋体"/>
      <family val="0"/>
    </font>
    <font>
      <u val="single"/>
      <sz val="11"/>
      <color indexed="12"/>
      <name val="宋体"/>
      <family val="0"/>
    </font>
    <font>
      <b/>
      <sz val="13"/>
      <color indexed="54"/>
      <name val="宋体"/>
      <family val="0"/>
    </font>
    <font>
      <sz val="11"/>
      <color indexed="53"/>
      <name val="宋体"/>
      <family val="0"/>
    </font>
    <font>
      <u val="single"/>
      <sz val="11"/>
      <color indexed="20"/>
      <name val="宋体"/>
      <family val="0"/>
    </font>
    <font>
      <b/>
      <sz val="11"/>
      <color indexed="63"/>
      <name val="宋体"/>
      <family val="0"/>
    </font>
    <font>
      <sz val="12"/>
      <color indexed="63"/>
      <name val="宋体"/>
      <family val="0"/>
    </font>
    <font>
      <b/>
      <sz val="11"/>
      <color indexed="53"/>
      <name val="宋体"/>
      <family val="0"/>
    </font>
    <font>
      <sz val="11"/>
      <color indexed="17"/>
      <name val="宋体"/>
      <family val="0"/>
    </font>
    <font>
      <b/>
      <sz val="16"/>
      <color indexed="8"/>
      <name val="方正小标宋简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rgb="FFFFF2CC"/>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border>
    <border>
      <left style="thin"/>
      <right/>
      <top style="thin"/>
      <bottom style="thin"/>
    </border>
    <border>
      <left style="thin"/>
      <right style="thin"/>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color indexed="8"/>
      </right>
      <top style="thin"/>
      <bottom style="thin"/>
    </border>
    <border>
      <left style="thin"/>
      <right style="thin"/>
      <top/>
      <bottom/>
    </border>
    <border>
      <left>
        <color indexed="63"/>
      </left>
      <right>
        <color indexed="63"/>
      </right>
      <top style="thin"/>
      <bottom style="thin"/>
    </border>
    <border>
      <left>
        <color indexed="63"/>
      </left>
      <right style="thin"/>
      <top style="thin"/>
      <bottom style="thin"/>
    </border>
    <border>
      <left style="thin"/>
      <right/>
      <top/>
      <bottom style="thin"/>
    </border>
    <border>
      <left/>
      <right/>
      <top style="thin"/>
      <bottom style="thin"/>
    </border>
    <border>
      <left style="medium"/>
      <right style="thin"/>
      <top style="thin"/>
      <bottom style="thin"/>
    </border>
    <border>
      <left style="medium"/>
      <right style="thin"/>
      <top style="thin"/>
      <bottom/>
    </border>
    <border>
      <left style="medium"/>
      <right style="thin"/>
      <top style="medium"/>
      <bottom style="thin"/>
    </border>
    <border>
      <left style="thin"/>
      <right style="thin"/>
      <top style="medium"/>
      <bottom style="thin"/>
    </border>
    <border>
      <left/>
      <right/>
      <top style="medium"/>
      <bottom style="medium"/>
    </border>
    <border>
      <left style="medium"/>
      <right style="thin"/>
      <top/>
      <bottom style="thin"/>
    </border>
    <border>
      <left style="thin"/>
      <right style="thin"/>
      <top style="thin"/>
      <bottom style="medium"/>
    </border>
    <border>
      <left style="thin"/>
      <right/>
      <top style="thin"/>
      <bottom style="medium"/>
    </border>
    <border>
      <left/>
      <right/>
      <top style="medium"/>
      <bottom/>
    </border>
    <border>
      <left style="medium"/>
      <right style="thin"/>
      <top style="thin"/>
      <bottom style="medium"/>
    </border>
    <border>
      <left style="thin"/>
      <right style="thin"/>
      <top style="medium"/>
      <bottom/>
    </border>
    <border>
      <left/>
      <right style="thin"/>
      <top/>
      <bottom style="thin"/>
    </border>
    <border>
      <left/>
      <right style="thin"/>
      <top style="thin"/>
      <bottom style="thin"/>
    </border>
    <border>
      <left style="thin"/>
      <right/>
      <top style="thin"/>
      <bottom/>
    </border>
    <border>
      <left/>
      <right style="thin"/>
      <top style="thin"/>
      <bottom/>
    </border>
    <border>
      <left/>
      <right/>
      <top/>
      <bottom style="thin"/>
    </border>
    <border>
      <left/>
      <right/>
      <top/>
      <bottom style="medium"/>
    </border>
    <border>
      <left style="thin"/>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0" borderId="0">
      <alignment/>
      <protection/>
    </xf>
    <xf numFmtId="0" fontId="0"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13" fillId="0" borderId="0">
      <alignment/>
      <protection/>
    </xf>
    <xf numFmtId="0" fontId="0" fillId="0" borderId="0">
      <alignment vertical="center"/>
      <protection/>
    </xf>
    <xf numFmtId="0" fontId="44"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54" fillId="0" borderId="0" applyNumberFormat="0" applyFill="0" applyBorder="0" applyAlignment="0" applyProtection="0"/>
    <xf numFmtId="0" fontId="0" fillId="6" borderId="2" applyNumberFormat="0" applyFont="0" applyAlignment="0" applyProtection="0"/>
    <xf numFmtId="0" fontId="44" fillId="3"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49" fillId="0" borderId="0" applyNumberFormat="0" applyFill="0" applyBorder="0" applyAlignment="0" applyProtection="0"/>
    <xf numFmtId="0" fontId="13" fillId="0" borderId="0">
      <alignment vertical="center"/>
      <protection/>
    </xf>
    <xf numFmtId="0" fontId="42" fillId="0" borderId="3" applyNumberFormat="0" applyFill="0" applyAlignment="0" applyProtection="0"/>
    <xf numFmtId="0" fontId="52" fillId="0" borderId="3" applyNumberFormat="0" applyFill="0" applyAlignment="0" applyProtection="0"/>
    <xf numFmtId="0" fontId="44" fillId="7" borderId="0" applyNumberFormat="0" applyBorder="0" applyAlignment="0" applyProtection="0"/>
    <xf numFmtId="0" fontId="40" fillId="0" borderId="4" applyNumberFormat="0" applyFill="0" applyAlignment="0" applyProtection="0"/>
    <xf numFmtId="0" fontId="44" fillId="3" borderId="0" applyNumberFormat="0" applyBorder="0" applyAlignment="0" applyProtection="0"/>
    <xf numFmtId="0" fontId="55" fillId="2" borderId="5" applyNumberFormat="0" applyAlignment="0" applyProtection="0"/>
    <xf numFmtId="0" fontId="57" fillId="2" borderId="1" applyNumberFormat="0" applyAlignment="0" applyProtection="0"/>
    <xf numFmtId="0" fontId="50" fillId="8" borderId="6" applyNumberFormat="0" applyAlignment="0" applyProtection="0"/>
    <xf numFmtId="0" fontId="0" fillId="9" borderId="0" applyNumberFormat="0" applyBorder="0" applyAlignment="0" applyProtection="0"/>
    <xf numFmtId="0" fontId="44" fillId="10" borderId="0" applyNumberFormat="0" applyBorder="0" applyAlignment="0" applyProtection="0"/>
    <xf numFmtId="0" fontId="53" fillId="0" borderId="7" applyNumberFormat="0" applyFill="0" applyAlignment="0" applyProtection="0"/>
    <xf numFmtId="0" fontId="13" fillId="0" borderId="0">
      <alignment/>
      <protection/>
    </xf>
    <xf numFmtId="0" fontId="10" fillId="0" borderId="8" applyNumberFormat="0" applyFill="0" applyAlignment="0" applyProtection="0"/>
    <xf numFmtId="0" fontId="58" fillId="9" borderId="0" applyNumberFormat="0" applyBorder="0" applyAlignment="0" applyProtection="0"/>
    <xf numFmtId="0" fontId="47" fillId="11" borderId="0" applyNumberFormat="0" applyBorder="0" applyAlignment="0" applyProtection="0"/>
    <xf numFmtId="0" fontId="0"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44" fillId="8" borderId="0" applyNumberFormat="0" applyBorder="0" applyAlignment="0" applyProtection="0"/>
    <xf numFmtId="0" fontId="4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3" fillId="0" borderId="0">
      <alignment/>
      <protection/>
    </xf>
    <xf numFmtId="0" fontId="44" fillId="16" borderId="0" applyNumberFormat="0" applyBorder="0" applyAlignment="0" applyProtection="0"/>
    <xf numFmtId="0" fontId="0" fillId="12" borderId="0" applyNumberFormat="0" applyBorder="0" applyAlignment="0" applyProtection="0"/>
    <xf numFmtId="0" fontId="46" fillId="0" borderId="0">
      <alignment/>
      <protection hidden="1"/>
    </xf>
    <xf numFmtId="0" fontId="44" fillId="17" borderId="0" applyNumberFormat="0" applyBorder="0" applyAlignment="0" applyProtection="0"/>
    <xf numFmtId="0" fontId="44" fillId="18" borderId="0" applyNumberFormat="0" applyBorder="0" applyAlignment="0" applyProtection="0"/>
    <xf numFmtId="0" fontId="0" fillId="4" borderId="0" applyNumberFormat="0" applyBorder="0" applyAlignment="0" applyProtection="0"/>
    <xf numFmtId="0" fontId="13" fillId="0" borderId="0">
      <alignment/>
      <protection/>
    </xf>
    <xf numFmtId="0" fontId="44" fillId="4" borderId="0" applyNumberFormat="0" applyBorder="0" applyAlignment="0" applyProtection="0"/>
    <xf numFmtId="0" fontId="56" fillId="0" borderId="0" applyFill="0">
      <alignment vertical="center"/>
      <protection/>
    </xf>
    <xf numFmtId="0" fontId="13" fillId="0" borderId="0">
      <alignment vertical="center"/>
      <protection/>
    </xf>
    <xf numFmtId="0" fontId="13" fillId="0" borderId="0">
      <alignment vertical="center"/>
      <protection/>
    </xf>
    <xf numFmtId="0" fontId="13" fillId="0" borderId="0">
      <alignment/>
      <protection/>
    </xf>
  </cellStyleXfs>
  <cellXfs count="466">
    <xf numFmtId="0" fontId="0" fillId="0" borderId="0" xfId="0" applyAlignment="1">
      <alignment vertical="center"/>
    </xf>
    <xf numFmtId="0" fontId="0" fillId="0" borderId="0" xfId="0" applyAlignment="1">
      <alignment horizontal="left" vertical="center"/>
    </xf>
    <xf numFmtId="43" fontId="0" fillId="0" borderId="0" xfId="23" applyAlignment="1">
      <alignment horizontal="left" vertical="center"/>
    </xf>
    <xf numFmtId="0" fontId="2" fillId="0"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43" fontId="0" fillId="0" borderId="0" xfId="23" applyAlignment="1">
      <alignment horizontal="right" vertical="center"/>
    </xf>
    <xf numFmtId="0" fontId="4" fillId="0" borderId="9" xfId="0" applyFont="1" applyBorder="1" applyAlignment="1">
      <alignment horizontal="left" vertical="center"/>
    </xf>
    <xf numFmtId="43" fontId="4" fillId="0" borderId="9" xfId="23" applyFont="1" applyBorder="1" applyAlignment="1">
      <alignment horizontal="left" vertical="center"/>
    </xf>
    <xf numFmtId="0" fontId="5" fillId="0" borderId="0" xfId="0" applyFont="1" applyAlignment="1">
      <alignment vertical="center"/>
    </xf>
    <xf numFmtId="43" fontId="5" fillId="0" borderId="9" xfId="23" applyFont="1" applyBorder="1" applyAlignment="1">
      <alignment horizontal="left" vertical="center"/>
    </xf>
    <xf numFmtId="43" fontId="0" fillId="0" borderId="9" xfId="23" applyBorder="1" applyAlignment="1">
      <alignment vertical="center"/>
    </xf>
    <xf numFmtId="0" fontId="5" fillId="0" borderId="0" xfId="0" applyFont="1" applyAlignment="1">
      <alignment horizontal="left" vertical="center"/>
    </xf>
    <xf numFmtId="43" fontId="5" fillId="0" borderId="0" xfId="23" applyFont="1" applyAlignment="1">
      <alignment horizontal="left" vertical="center"/>
    </xf>
    <xf numFmtId="0" fontId="0" fillId="0" borderId="0" xfId="0" applyBorder="1" applyAlignment="1">
      <alignment vertical="center"/>
    </xf>
    <xf numFmtId="43" fontId="0" fillId="0" borderId="0" xfId="23" applyBorder="1" applyAlignment="1">
      <alignment vertical="center"/>
    </xf>
    <xf numFmtId="176" fontId="6" fillId="0" borderId="0" xfId="0" applyNumberFormat="1" applyFont="1" applyFill="1" applyBorder="1" applyAlignment="1">
      <alignment horizontal="center" vertical="center" wrapText="1"/>
    </xf>
    <xf numFmtId="43" fontId="7" fillId="0" borderId="0" xfId="23" applyFont="1" applyFill="1" applyBorder="1" applyAlignment="1">
      <alignment horizontal="center" vertical="center" wrapText="1"/>
    </xf>
    <xf numFmtId="43" fontId="8" fillId="0" borderId="0" xfId="23" applyFont="1" applyFill="1" applyAlignment="1">
      <alignment horizontal="right" vertical="center"/>
    </xf>
    <xf numFmtId="177" fontId="9" fillId="0" borderId="9" xfId="70" applyNumberFormat="1" applyFont="1" applyBorder="1" applyAlignment="1" applyProtection="1">
      <alignment horizontal="center" vertical="center" wrapText="1"/>
      <protection locked="0"/>
    </xf>
    <xf numFmtId="43" fontId="9" fillId="0" borderId="9" xfId="23" applyFont="1" applyBorder="1" applyAlignment="1" applyProtection="1">
      <alignment horizontal="center" vertical="center" wrapText="1"/>
      <protection locked="0"/>
    </xf>
    <xf numFmtId="177" fontId="9" fillId="0" borderId="9" xfId="70" applyNumberFormat="1" applyFont="1" applyFill="1" applyBorder="1" applyAlignment="1" applyProtection="1">
      <alignment horizontal="left" vertical="center" wrapText="1"/>
      <protection locked="0"/>
    </xf>
    <xf numFmtId="43" fontId="10" fillId="0" borderId="9" xfId="23" applyFont="1" applyBorder="1" applyAlignment="1">
      <alignment vertical="center"/>
    </xf>
    <xf numFmtId="177" fontId="11" fillId="0" borderId="9" xfId="70" applyNumberFormat="1" applyFont="1" applyFill="1" applyBorder="1" applyAlignment="1" applyProtection="1">
      <alignment horizontal="left" vertical="center" wrapText="1"/>
      <protection locked="0"/>
    </xf>
    <xf numFmtId="43" fontId="0" fillId="0" borderId="9" xfId="23" applyBorder="1" applyAlignment="1">
      <alignment vertical="center"/>
    </xf>
    <xf numFmtId="177" fontId="11" fillId="0" borderId="0" xfId="70" applyNumberFormat="1" applyFont="1" applyFill="1" applyAlignment="1" applyProtection="1">
      <alignment horizontal="left" vertical="center" wrapText="1"/>
      <protection locked="0"/>
    </xf>
    <xf numFmtId="43" fontId="11" fillId="0" borderId="0" xfId="23" applyFont="1" applyFill="1" applyAlignment="1" applyProtection="1">
      <alignment horizontal="left" vertical="center" wrapText="1"/>
      <protection locked="0"/>
    </xf>
    <xf numFmtId="0" fontId="12" fillId="0" borderId="0" xfId="24" applyFont="1" applyFill="1">
      <alignment/>
      <protection/>
    </xf>
    <xf numFmtId="0" fontId="13" fillId="0" borderId="0" xfId="24" applyFill="1">
      <alignment/>
      <protection/>
    </xf>
    <xf numFmtId="0" fontId="14" fillId="0" borderId="0" xfId="24" applyNumberFormat="1" applyFont="1" applyFill="1" applyAlignment="1" applyProtection="1">
      <alignment/>
      <protection/>
    </xf>
    <xf numFmtId="0" fontId="14" fillId="0" borderId="0" xfId="24" applyFont="1" applyFill="1" applyAlignment="1">
      <alignment horizontal="center"/>
      <protection/>
    </xf>
    <xf numFmtId="0" fontId="13" fillId="0" borderId="9" xfId="24" applyFill="1" applyBorder="1">
      <alignment/>
      <protection/>
    </xf>
    <xf numFmtId="176" fontId="15" fillId="0" borderId="0" xfId="0" applyNumberFormat="1" applyFont="1" applyFill="1" applyBorder="1" applyAlignment="1">
      <alignment horizontal="center" vertical="center" wrapText="1"/>
    </xf>
    <xf numFmtId="0" fontId="16" fillId="0" borderId="10" xfId="24" applyNumberFormat="1" applyFont="1" applyFill="1" applyBorder="1" applyAlignment="1" applyProtection="1">
      <alignment vertical="center"/>
      <protection/>
    </xf>
    <xf numFmtId="0" fontId="17" fillId="0" borderId="10" xfId="24" applyNumberFormat="1" applyFont="1" applyFill="1" applyBorder="1" applyAlignment="1" applyProtection="1">
      <alignment vertical="center"/>
      <protection/>
    </xf>
    <xf numFmtId="0" fontId="17" fillId="0" borderId="10" xfId="24" applyNumberFormat="1" applyFont="1" applyFill="1" applyBorder="1" applyAlignment="1" applyProtection="1">
      <alignment horizontal="center" vertical="center"/>
      <protection/>
    </xf>
    <xf numFmtId="0" fontId="18" fillId="0" borderId="11" xfId="24" applyNumberFormat="1" applyFont="1" applyFill="1" applyBorder="1" applyAlignment="1" applyProtection="1">
      <alignment horizontal="center" vertical="center"/>
      <protection/>
    </xf>
    <xf numFmtId="0" fontId="18" fillId="0" borderId="9" xfId="24" applyNumberFormat="1" applyFont="1" applyFill="1" applyBorder="1" applyAlignment="1" applyProtection="1">
      <alignment horizontal="center" vertical="center"/>
      <protection/>
    </xf>
    <xf numFmtId="0" fontId="18" fillId="0" borderId="12" xfId="24" applyNumberFormat="1" applyFont="1" applyFill="1" applyBorder="1" applyAlignment="1" applyProtection="1">
      <alignment horizontal="center" vertical="center"/>
      <protection/>
    </xf>
    <xf numFmtId="0" fontId="9" fillId="0" borderId="9" xfId="25" applyFont="1" applyFill="1" applyBorder="1" applyAlignment="1">
      <alignment horizontal="center" vertical="center"/>
      <protection/>
    </xf>
    <xf numFmtId="43" fontId="18" fillId="0" borderId="9" xfId="23" applyFont="1" applyFill="1" applyBorder="1" applyAlignment="1" applyProtection="1">
      <alignment horizontal="center" vertical="center"/>
      <protection/>
    </xf>
    <xf numFmtId="0" fontId="19" fillId="0" borderId="9" xfId="29" applyNumberFormat="1" applyFont="1" applyFill="1" applyBorder="1" applyAlignment="1">
      <alignment horizontal="left" vertical="center"/>
      <protection/>
    </xf>
    <xf numFmtId="0" fontId="9" fillId="0" borderId="13" xfId="29" applyFont="1" applyFill="1" applyBorder="1" applyAlignment="1">
      <alignment horizontal="left" vertical="center"/>
      <protection/>
    </xf>
    <xf numFmtId="43" fontId="9" fillId="0" borderId="14" xfId="23" applyFont="1" applyFill="1" applyBorder="1" applyAlignment="1">
      <alignment horizontal="left" vertical="center"/>
    </xf>
    <xf numFmtId="43" fontId="9" fillId="0" borderId="9" xfId="23" applyFont="1" applyFill="1" applyBorder="1" applyAlignment="1">
      <alignment horizontal="left" vertical="center"/>
    </xf>
    <xf numFmtId="0" fontId="20" fillId="0" borderId="9" xfId="29" applyNumberFormat="1" applyFont="1" applyFill="1" applyBorder="1" applyAlignment="1">
      <alignment horizontal="left" vertical="center"/>
      <protection/>
    </xf>
    <xf numFmtId="0" fontId="21" fillId="0" borderId="13" xfId="29" applyFont="1" applyFill="1" applyBorder="1" applyAlignment="1">
      <alignment horizontal="left" vertical="center"/>
      <protection/>
    </xf>
    <xf numFmtId="43" fontId="11" fillId="0" borderId="9" xfId="23" applyFont="1" applyFill="1" applyBorder="1" applyAlignment="1">
      <alignment horizontal="left" vertical="center"/>
    </xf>
    <xf numFmtId="43" fontId="21" fillId="0" borderId="9" xfId="23" applyFont="1" applyFill="1" applyBorder="1" applyAlignment="1">
      <alignment horizontal="left" vertical="center"/>
    </xf>
    <xf numFmtId="178" fontId="13" fillId="0" borderId="9" xfId="0" applyNumberFormat="1" applyFont="1" applyBorder="1" applyAlignment="1">
      <alignment horizontal="center" vertical="center"/>
    </xf>
    <xf numFmtId="0" fontId="13" fillId="0" borderId="9" xfId="24" applyFill="1" applyBorder="1">
      <alignment/>
      <protection/>
    </xf>
    <xf numFmtId="0" fontId="12" fillId="0" borderId="9" xfId="24" applyFont="1" applyFill="1" applyBorder="1">
      <alignment/>
      <protection/>
    </xf>
    <xf numFmtId="178" fontId="13" fillId="19" borderId="9" xfId="0" applyNumberFormat="1" applyFont="1" applyFill="1" applyBorder="1" applyAlignment="1">
      <alignment horizontal="center" vertical="center"/>
    </xf>
    <xf numFmtId="0" fontId="13" fillId="19" borderId="9" xfId="24" applyFill="1" applyBorder="1">
      <alignment/>
      <protection/>
    </xf>
    <xf numFmtId="0" fontId="13" fillId="19" borderId="0" xfId="24" applyFill="1">
      <alignment/>
      <protection/>
    </xf>
    <xf numFmtId="0" fontId="22" fillId="0" borderId="9" xfId="29" applyNumberFormat="1" applyFont="1" applyFill="1" applyBorder="1" applyAlignment="1">
      <alignment horizontal="left" vertical="center"/>
      <protection/>
    </xf>
    <xf numFmtId="43" fontId="9" fillId="0" borderId="13" xfId="23" applyFont="1" applyFill="1" applyBorder="1" applyAlignment="1">
      <alignment horizontal="left" vertical="center"/>
    </xf>
    <xf numFmtId="43" fontId="21" fillId="0" borderId="13" xfId="23" applyFont="1" applyFill="1" applyBorder="1" applyAlignment="1">
      <alignment horizontal="left" vertical="center"/>
    </xf>
    <xf numFmtId="43" fontId="18" fillId="0" borderId="13" xfId="23" applyFont="1" applyFill="1" applyBorder="1" applyAlignment="1">
      <alignment horizontal="left" vertical="center"/>
    </xf>
    <xf numFmtId="43" fontId="18" fillId="0" borderId="9" xfId="23" applyFont="1" applyFill="1" applyBorder="1" applyAlignment="1">
      <alignment horizontal="left" vertical="center"/>
    </xf>
    <xf numFmtId="0" fontId="21" fillId="0" borderId="13" xfId="29" applyFont="1" applyFill="1" applyBorder="1" applyAlignment="1">
      <alignment horizontal="left" vertical="center" wrapText="1"/>
      <protection/>
    </xf>
    <xf numFmtId="0" fontId="13" fillId="0" borderId="15" xfId="24" applyFill="1" applyBorder="1">
      <alignment/>
      <protection/>
    </xf>
    <xf numFmtId="0" fontId="12" fillId="0" borderId="15" xfId="24" applyFont="1" applyFill="1" applyBorder="1">
      <alignment/>
      <protection/>
    </xf>
    <xf numFmtId="43" fontId="21" fillId="0" borderId="9" xfId="23" applyFont="1" applyFill="1" applyBorder="1" applyAlignment="1">
      <alignment horizontal="left" vertical="center" wrapText="1"/>
    </xf>
    <xf numFmtId="0" fontId="11" fillId="0" borderId="0" xfId="0" applyFont="1" applyAlignment="1">
      <alignment horizontal="left" vertical="center" wrapText="1"/>
    </xf>
    <xf numFmtId="43" fontId="9" fillId="0" borderId="0" xfId="23" applyFont="1" applyFill="1" applyBorder="1" applyAlignment="1">
      <alignment horizontal="left" vertical="center"/>
    </xf>
    <xf numFmtId="0" fontId="11" fillId="0" borderId="0" xfId="0" applyFont="1" applyFill="1" applyBorder="1" applyAlignment="1">
      <alignment horizontal="center" vertical="center" wrapText="1"/>
    </xf>
    <xf numFmtId="177" fontId="17" fillId="0" borderId="0" xfId="70" applyNumberFormat="1" applyFont="1" applyAlignment="1">
      <alignment vertical="center" wrapText="1"/>
      <protection/>
    </xf>
    <xf numFmtId="176" fontId="15" fillId="0" borderId="0" xfId="0" applyNumberFormat="1" applyFont="1" applyFill="1" applyAlignment="1">
      <alignment horizontal="center" vertical="center" wrapText="1"/>
    </xf>
    <xf numFmtId="176" fontId="7" fillId="0" borderId="0" xfId="0" applyNumberFormat="1" applyFont="1" applyFill="1" applyBorder="1" applyAlignment="1">
      <alignment horizontal="center" vertical="center" wrapText="1"/>
    </xf>
    <xf numFmtId="0" fontId="6" fillId="0" borderId="0" xfId="24" applyNumberFormat="1" applyFont="1" applyFill="1" applyAlignment="1" applyProtection="1">
      <alignment wrapText="1"/>
      <protection/>
    </xf>
    <xf numFmtId="0" fontId="0" fillId="0" borderId="0" xfId="0" applyAlignment="1">
      <alignment vertical="center"/>
    </xf>
    <xf numFmtId="0" fontId="17" fillId="0" borderId="10" xfId="24" applyNumberFormat="1" applyFont="1" applyFill="1" applyBorder="1" applyAlignment="1" applyProtection="1">
      <alignment horizontal="right" vertical="center"/>
      <protection/>
    </xf>
    <xf numFmtId="0" fontId="12" fillId="0" borderId="9" xfId="24" applyNumberFormat="1" applyFont="1" applyFill="1" applyBorder="1" applyAlignment="1" applyProtection="1">
      <alignment horizontal="center" vertical="center"/>
      <protection/>
    </xf>
    <xf numFmtId="179" fontId="23" fillId="0" borderId="9" xfId="24" applyNumberFormat="1" applyFont="1" applyFill="1" applyBorder="1" applyAlignment="1" applyProtection="1">
      <alignment horizontal="center" vertical="center"/>
      <protection/>
    </xf>
    <xf numFmtId="0" fontId="10" fillId="0" borderId="9" xfId="29" applyFont="1" applyFill="1" applyBorder="1" applyAlignment="1">
      <alignment horizontal="left" vertical="center"/>
      <protection/>
    </xf>
    <xf numFmtId="43" fontId="10" fillId="0" borderId="9" xfId="23" applyFont="1" applyFill="1" applyBorder="1" applyAlignment="1">
      <alignment horizontal="left" vertical="center"/>
    </xf>
    <xf numFmtId="43" fontId="10" fillId="0" borderId="9" xfId="23" applyFont="1" applyFill="1" applyBorder="1" applyAlignment="1">
      <alignment horizontal="center" vertical="center"/>
    </xf>
    <xf numFmtId="0" fontId="13" fillId="0" borderId="9" xfId="29" applyFill="1" applyBorder="1" applyAlignment="1">
      <alignment horizontal="left" vertical="center"/>
      <protection/>
    </xf>
    <xf numFmtId="43" fontId="13" fillId="0" borderId="9" xfId="23" applyFill="1" applyBorder="1" applyAlignment="1">
      <alignment horizontal="right" vertical="center"/>
    </xf>
    <xf numFmtId="0" fontId="13" fillId="0" borderId="9" xfId="29" applyFont="1" applyFill="1" applyBorder="1" applyAlignment="1">
      <alignment horizontal="left" vertical="center"/>
      <protection/>
    </xf>
    <xf numFmtId="43" fontId="13" fillId="0" borderId="9" xfId="23" applyFont="1" applyFill="1" applyBorder="1" applyAlignment="1">
      <alignment horizontal="right" vertical="center"/>
    </xf>
    <xf numFmtId="0" fontId="0" fillId="0" borderId="9" xfId="0" applyBorder="1" applyAlignment="1">
      <alignment vertical="center"/>
    </xf>
    <xf numFmtId="43" fontId="0" fillId="0" borderId="9" xfId="23" applyFill="1" applyBorder="1" applyAlignment="1">
      <alignment horizontal="right" vertical="center"/>
    </xf>
    <xf numFmtId="0" fontId="24" fillId="0" borderId="16" xfId="0" applyFont="1" applyBorder="1" applyAlignment="1">
      <alignment horizontal="left" vertical="center" wrapText="1"/>
    </xf>
    <xf numFmtId="0" fontId="13" fillId="0" borderId="0" xfId="20" applyFont="1">
      <alignment/>
      <protection/>
    </xf>
    <xf numFmtId="43" fontId="13" fillId="0" borderId="0" xfId="23" applyFont="1" applyAlignment="1">
      <alignment/>
    </xf>
    <xf numFmtId="0" fontId="13" fillId="0" borderId="9" xfId="20" applyFont="1" applyBorder="1">
      <alignment/>
      <protection/>
    </xf>
    <xf numFmtId="176" fontId="25" fillId="0" borderId="9" xfId="75" applyNumberFormat="1" applyFont="1" applyFill="1" applyBorder="1" applyAlignment="1">
      <alignment horizontal="left" vertical="center"/>
      <protection/>
    </xf>
    <xf numFmtId="43" fontId="15" fillId="0" borderId="0" xfId="23" applyFont="1" applyFill="1" applyBorder="1" applyAlignment="1">
      <alignment horizontal="center" vertical="center" wrapText="1"/>
    </xf>
    <xf numFmtId="176" fontId="15" fillId="0" borderId="9" xfId="0" applyNumberFormat="1" applyFont="1" applyFill="1" applyBorder="1" applyAlignment="1">
      <alignment horizontal="center" vertical="center" wrapText="1"/>
    </xf>
    <xf numFmtId="0" fontId="20" fillId="0" borderId="0" xfId="66" applyFont="1" applyFill="1" applyBorder="1" applyAlignment="1" applyProtection="1">
      <alignment vertical="center" wrapText="1"/>
      <protection/>
    </xf>
    <xf numFmtId="43" fontId="20" fillId="0" borderId="0" xfId="23" applyFont="1" applyFill="1" applyBorder="1" applyAlignment="1" applyProtection="1">
      <alignment vertical="center" wrapText="1"/>
      <protection/>
    </xf>
    <xf numFmtId="43" fontId="17" fillId="0" borderId="0" xfId="23" applyFont="1" applyFill="1" applyBorder="1" applyAlignment="1" applyProtection="1">
      <alignment horizontal="right" vertical="center" wrapText="1"/>
      <protection/>
    </xf>
    <xf numFmtId="0" fontId="17" fillId="0" borderId="9" xfId="66" applyFont="1" applyFill="1" applyBorder="1" applyAlignment="1" applyProtection="1">
      <alignment horizontal="right" vertical="center" wrapText="1"/>
      <protection/>
    </xf>
    <xf numFmtId="49" fontId="26" fillId="0" borderId="11" xfId="66" applyNumberFormat="1" applyFont="1" applyFill="1" applyBorder="1" applyAlignment="1" applyProtection="1">
      <alignment horizontal="center" vertical="center" wrapText="1"/>
      <protection/>
    </xf>
    <xf numFmtId="43" fontId="26" fillId="0" borderId="9" xfId="23" applyFont="1" applyFill="1" applyBorder="1" applyAlignment="1" applyProtection="1">
      <alignment horizontal="center" vertical="center" wrapText="1"/>
      <protection/>
    </xf>
    <xf numFmtId="43" fontId="26" fillId="0" borderId="12" xfId="23" applyFont="1" applyFill="1" applyBorder="1" applyAlignment="1" applyProtection="1">
      <alignment horizontal="center" vertical="center" wrapText="1"/>
      <protection/>
    </xf>
    <xf numFmtId="49" fontId="26" fillId="0" borderId="9" xfId="66" applyNumberFormat="1" applyFont="1" applyFill="1" applyBorder="1" applyAlignment="1" applyProtection="1">
      <alignment horizontal="center" vertical="center" wrapText="1"/>
      <protection/>
    </xf>
    <xf numFmtId="0" fontId="22" fillId="0" borderId="11" xfId="66" applyFont="1" applyBorder="1" applyAlignment="1" applyProtection="1">
      <alignment horizontal="center" vertical="center" wrapText="1"/>
      <protection/>
    </xf>
    <xf numFmtId="49" fontId="27" fillId="0" borderId="11" xfId="66" applyNumberFormat="1" applyFont="1" applyFill="1" applyBorder="1" applyAlignment="1" applyProtection="1">
      <alignment horizontal="center" vertical="center" wrapText="1"/>
      <protection/>
    </xf>
    <xf numFmtId="43" fontId="22" fillId="0" borderId="13" xfId="23" applyFont="1" applyFill="1" applyBorder="1" applyAlignment="1">
      <alignment horizontal="right" vertical="center"/>
    </xf>
    <xf numFmtId="43" fontId="22" fillId="0" borderId="9" xfId="23" applyFont="1" applyFill="1" applyBorder="1" applyAlignment="1">
      <alignment horizontal="right" vertical="center"/>
    </xf>
    <xf numFmtId="180" fontId="19" fillId="0" borderId="9" xfId="23" applyNumberFormat="1" applyFont="1" applyFill="1" applyBorder="1" applyAlignment="1">
      <alignment horizontal="right" vertical="center"/>
    </xf>
    <xf numFmtId="181" fontId="21" fillId="0" borderId="9" xfId="0" applyNumberFormat="1" applyFont="1" applyFill="1" applyBorder="1" applyAlignment="1" applyProtection="1">
      <alignment horizontal="left" vertical="center" wrapText="1"/>
      <protection/>
    </xf>
    <xf numFmtId="49" fontId="11" fillId="0" borderId="17" xfId="20" applyNumberFormat="1" applyFont="1" applyFill="1" applyBorder="1" applyAlignment="1">
      <alignment horizontal="left" vertical="center" wrapText="1"/>
      <protection/>
    </xf>
    <xf numFmtId="180" fontId="22" fillId="0" borderId="9" xfId="23" applyNumberFormat="1" applyFont="1" applyFill="1" applyBorder="1" applyAlignment="1">
      <alignment horizontal="right" vertical="center"/>
    </xf>
    <xf numFmtId="43" fontId="22" fillId="0" borderId="9" xfId="23" applyFont="1" applyFill="1" applyBorder="1" applyAlignment="1">
      <alignment horizontal="right" vertical="center"/>
    </xf>
    <xf numFmtId="43" fontId="22" fillId="0" borderId="9" xfId="23" applyFont="1" applyFill="1" applyBorder="1" applyAlignment="1">
      <alignment horizontal="right" vertical="center"/>
    </xf>
    <xf numFmtId="43" fontId="22" fillId="0" borderId="14" xfId="23" applyFont="1" applyFill="1" applyBorder="1" applyAlignment="1">
      <alignment horizontal="right" vertical="center"/>
    </xf>
    <xf numFmtId="0" fontId="11" fillId="0" borderId="0" xfId="0" applyNumberFormat="1" applyFont="1" applyAlignment="1">
      <alignment horizontal="left" vertical="center" wrapText="1"/>
    </xf>
    <xf numFmtId="0" fontId="11" fillId="0" borderId="0" xfId="0" applyNumberFormat="1" applyFont="1" applyBorder="1" applyAlignment="1">
      <alignment horizontal="left" vertical="center" wrapText="1"/>
    </xf>
    <xf numFmtId="0" fontId="28" fillId="0" borderId="0" xfId="73" applyFont="1">
      <alignment vertical="center"/>
      <protection/>
    </xf>
    <xf numFmtId="0" fontId="29" fillId="0" borderId="0" xfId="73" applyFont="1">
      <alignment vertical="center"/>
      <protection/>
    </xf>
    <xf numFmtId="0" fontId="30" fillId="0" borderId="0" xfId="73" applyFont="1">
      <alignment vertical="center"/>
      <protection/>
    </xf>
    <xf numFmtId="0" fontId="31" fillId="0" borderId="0" xfId="73" applyFont="1">
      <alignment vertical="center"/>
      <protection/>
    </xf>
    <xf numFmtId="0" fontId="31" fillId="0" borderId="0" xfId="73" applyFont="1" applyAlignment="1">
      <alignment horizontal="center" vertical="center"/>
      <protection/>
    </xf>
    <xf numFmtId="0" fontId="13" fillId="0" borderId="0" xfId="0" applyFont="1" applyBorder="1" applyAlignment="1">
      <alignment/>
    </xf>
    <xf numFmtId="43" fontId="13" fillId="0" borderId="0" xfId="23" applyFont="1" applyBorder="1" applyAlignment="1">
      <alignment/>
    </xf>
    <xf numFmtId="0" fontId="14" fillId="0" borderId="0" xfId="73" applyFont="1">
      <alignment vertical="center"/>
      <protection/>
    </xf>
    <xf numFmtId="43" fontId="14" fillId="0" borderId="0" xfId="23" applyFont="1" applyFill="1" applyBorder="1" applyAlignment="1" applyProtection="1">
      <alignment vertical="center"/>
      <protection/>
    </xf>
    <xf numFmtId="43" fontId="14" fillId="0" borderId="9" xfId="23" applyFont="1" applyFill="1" applyBorder="1" applyAlignment="1" applyProtection="1">
      <alignment vertical="center"/>
      <protection/>
    </xf>
    <xf numFmtId="0" fontId="13" fillId="0" borderId="0" xfId="73" applyFont="1">
      <alignment vertical="center"/>
      <protection/>
    </xf>
    <xf numFmtId="0" fontId="32" fillId="0" borderId="0" xfId="73" applyFont="1" applyAlignment="1">
      <alignment horizontal="center" vertical="center"/>
      <protection/>
    </xf>
    <xf numFmtId="0" fontId="33" fillId="0" borderId="0" xfId="73" applyFont="1" applyBorder="1" applyAlignment="1">
      <alignment horizontal="left" vertical="center"/>
      <protection/>
    </xf>
    <xf numFmtId="43" fontId="28" fillId="0" borderId="0" xfId="23" applyFont="1" applyFill="1" applyBorder="1" applyAlignment="1" applyProtection="1">
      <alignment vertical="center"/>
      <protection/>
    </xf>
    <xf numFmtId="0" fontId="14" fillId="0" borderId="0" xfId="73" applyFont="1" applyBorder="1" applyAlignment="1">
      <alignment horizontal="left" vertical="center"/>
      <protection/>
    </xf>
    <xf numFmtId="0" fontId="34" fillId="0" borderId="9" xfId="73" applyFont="1" applyBorder="1" applyAlignment="1">
      <alignment horizontal="center" vertical="center"/>
      <protection/>
    </xf>
    <xf numFmtId="43" fontId="34" fillId="0" borderId="9" xfId="23" applyFont="1" applyFill="1" applyBorder="1" applyAlignment="1" applyProtection="1">
      <alignment horizontal="center" vertical="center"/>
      <protection/>
    </xf>
    <xf numFmtId="0" fontId="35" fillId="0" borderId="14" xfId="73" applyFont="1" applyFill="1" applyBorder="1" applyAlignment="1">
      <alignment horizontal="center" vertical="center" wrapText="1"/>
      <protection/>
    </xf>
    <xf numFmtId="43" fontId="35" fillId="0" borderId="14" xfId="23" applyFont="1" applyFill="1" applyBorder="1" applyAlignment="1" applyProtection="1">
      <alignment horizontal="center" vertical="center" wrapText="1"/>
      <protection/>
    </xf>
    <xf numFmtId="0" fontId="29" fillId="0" borderId="14" xfId="73" applyFont="1" applyFill="1" applyBorder="1" applyAlignment="1">
      <alignment horizontal="center" vertical="center"/>
      <protection/>
    </xf>
    <xf numFmtId="0" fontId="36" fillId="0" borderId="9" xfId="73" applyFont="1" applyFill="1" applyBorder="1" applyAlignment="1">
      <alignment horizontal="left" vertical="center" wrapText="1"/>
      <protection/>
    </xf>
    <xf numFmtId="43" fontId="30" fillId="0" borderId="9" xfId="23" applyFont="1" applyFill="1" applyBorder="1" applyAlignment="1" applyProtection="1">
      <alignment horizontal="right" vertical="center"/>
      <protection/>
    </xf>
    <xf numFmtId="43" fontId="30" fillId="0" borderId="9" xfId="23" applyFont="1" applyBorder="1" applyAlignment="1">
      <alignment vertical="center"/>
    </xf>
    <xf numFmtId="10" fontId="30" fillId="0" borderId="9" xfId="28" applyNumberFormat="1" applyFont="1" applyBorder="1" applyAlignment="1">
      <alignment vertical="center"/>
    </xf>
    <xf numFmtId="0" fontId="29" fillId="0" borderId="9" xfId="73" applyFont="1" applyFill="1" applyBorder="1" applyAlignment="1">
      <alignment horizontal="center" vertical="center"/>
      <protection/>
    </xf>
    <xf numFmtId="0" fontId="36" fillId="0" borderId="9" xfId="73" applyFont="1" applyBorder="1" applyAlignment="1">
      <alignment horizontal="left" vertical="center"/>
      <protection/>
    </xf>
    <xf numFmtId="4" fontId="36" fillId="0" borderId="9" xfId="73" applyNumberFormat="1" applyFont="1" applyBorder="1" applyAlignment="1">
      <alignment vertical="center"/>
      <protection/>
    </xf>
    <xf numFmtId="180" fontId="30" fillId="0" borderId="9" xfId="73" applyNumberFormat="1" applyFont="1" applyBorder="1" applyAlignment="1">
      <alignment horizontal="right" vertical="center"/>
      <protection/>
    </xf>
    <xf numFmtId="0" fontId="34" fillId="0" borderId="9" xfId="73" applyFont="1" applyBorder="1" applyAlignment="1">
      <alignment horizontal="left" vertical="center"/>
      <protection/>
    </xf>
    <xf numFmtId="43" fontId="31" fillId="0" borderId="9" xfId="23" applyFont="1" applyBorder="1" applyAlignment="1">
      <alignment vertical="center"/>
    </xf>
    <xf numFmtId="10" fontId="31" fillId="0" borderId="9" xfId="28" applyNumberFormat="1" applyFont="1" applyBorder="1" applyAlignment="1">
      <alignment vertical="center"/>
    </xf>
    <xf numFmtId="4" fontId="34" fillId="0" borderId="9" xfId="73" applyNumberFormat="1" applyFont="1" applyBorder="1" applyAlignment="1">
      <alignment vertical="center"/>
      <protection/>
    </xf>
    <xf numFmtId="43" fontId="31" fillId="0" borderId="9" xfId="73" applyNumberFormat="1" applyFont="1" applyBorder="1" applyAlignment="1">
      <alignment horizontal="right" vertical="center"/>
      <protection/>
    </xf>
    <xf numFmtId="180" fontId="31" fillId="0" borderId="9" xfId="73" applyNumberFormat="1" applyFont="1" applyBorder="1" applyAlignment="1">
      <alignment horizontal="right" vertical="center"/>
      <protection/>
    </xf>
    <xf numFmtId="0" fontId="34" fillId="0" borderId="9" xfId="73" applyFont="1" applyBorder="1" applyAlignment="1">
      <alignment horizontal="left" vertical="center"/>
      <protection/>
    </xf>
    <xf numFmtId="0" fontId="34" fillId="0" borderId="9" xfId="73" applyNumberFormat="1" applyFont="1" applyBorder="1" applyAlignment="1">
      <alignment horizontal="left" vertical="center" wrapText="1"/>
      <protection/>
    </xf>
    <xf numFmtId="4" fontId="34" fillId="0" borderId="9" xfId="73" applyNumberFormat="1" applyFont="1" applyBorder="1" applyAlignment="1">
      <alignment vertical="center" wrapText="1"/>
      <protection/>
    </xf>
    <xf numFmtId="43" fontId="30" fillId="0" borderId="9" xfId="73" applyNumberFormat="1" applyFont="1" applyBorder="1" applyAlignment="1">
      <alignment horizontal="right" vertical="center"/>
      <protection/>
    </xf>
    <xf numFmtId="0" fontId="31" fillId="0" borderId="9" xfId="73" applyFont="1" applyBorder="1">
      <alignment vertical="center"/>
      <protection/>
    </xf>
    <xf numFmtId="43" fontId="31" fillId="0" borderId="9" xfId="23" applyFont="1" applyFill="1" applyBorder="1" applyAlignment="1" applyProtection="1">
      <alignment vertical="center"/>
      <protection/>
    </xf>
    <xf numFmtId="4" fontId="36" fillId="0" borderId="9" xfId="73" applyNumberFormat="1" applyFont="1" applyBorder="1" applyAlignment="1">
      <alignment horizontal="center" vertical="center"/>
      <protection/>
    </xf>
    <xf numFmtId="0" fontId="14" fillId="0" borderId="0" xfId="73" applyFont="1" applyBorder="1" applyAlignment="1">
      <alignment vertical="center"/>
      <protection/>
    </xf>
    <xf numFmtId="43" fontId="14" fillId="0" borderId="12" xfId="23" applyFont="1" applyFill="1" applyBorder="1" applyAlignment="1" applyProtection="1">
      <alignment vertical="center"/>
      <protection/>
    </xf>
    <xf numFmtId="43" fontId="14" fillId="0" borderId="0" xfId="23" applyFont="1" applyFill="1" applyBorder="1" applyAlignment="1" applyProtection="1">
      <alignment horizontal="left" vertical="center"/>
      <protection/>
    </xf>
    <xf numFmtId="43" fontId="28" fillId="0" borderId="18" xfId="23" applyFont="1" applyFill="1" applyBorder="1" applyAlignment="1" applyProtection="1">
      <alignment vertical="center"/>
      <protection/>
    </xf>
    <xf numFmtId="43" fontId="34" fillId="0" borderId="13" xfId="23" applyFont="1" applyFill="1" applyBorder="1" applyAlignment="1" applyProtection="1">
      <alignment horizontal="center" vertical="center"/>
      <protection/>
    </xf>
    <xf numFmtId="43" fontId="28" fillId="0" borderId="9" xfId="23" applyFont="1" applyFill="1" applyBorder="1" applyAlignment="1" applyProtection="1">
      <alignment vertical="center"/>
      <protection/>
    </xf>
    <xf numFmtId="43" fontId="28" fillId="0" borderId="19" xfId="23" applyFont="1" applyFill="1" applyBorder="1" applyAlignment="1" applyProtection="1">
      <alignment vertical="center"/>
      <protection/>
    </xf>
    <xf numFmtId="43" fontId="28" fillId="0" borderId="20" xfId="23" applyFont="1" applyFill="1" applyBorder="1" applyAlignment="1" applyProtection="1">
      <alignment vertical="center"/>
      <protection/>
    </xf>
    <xf numFmtId="43" fontId="35" fillId="0" borderId="21" xfId="23" applyFont="1" applyFill="1" applyBorder="1" applyAlignment="1" applyProtection="1">
      <alignment horizontal="center" vertical="center" wrapText="1"/>
      <protection/>
    </xf>
    <xf numFmtId="43" fontId="29" fillId="0" borderId="14" xfId="23" applyFont="1" applyFill="1" applyBorder="1" applyAlignment="1" applyProtection="1">
      <alignment vertical="center"/>
      <protection/>
    </xf>
    <xf numFmtId="43" fontId="29" fillId="0" borderId="0" xfId="23" applyFont="1" applyFill="1" applyBorder="1" applyAlignment="1" applyProtection="1">
      <alignment vertical="center"/>
      <protection/>
    </xf>
    <xf numFmtId="43" fontId="30" fillId="0" borderId="13" xfId="23" applyFont="1" applyFill="1" applyBorder="1" applyAlignment="1" applyProtection="1">
      <alignment horizontal="right" vertical="center"/>
      <protection/>
    </xf>
    <xf numFmtId="43" fontId="29" fillId="0" borderId="9" xfId="23" applyFont="1" applyFill="1" applyBorder="1" applyAlignment="1" applyProtection="1">
      <alignment vertical="center"/>
      <protection/>
    </xf>
    <xf numFmtId="43" fontId="30" fillId="0" borderId="9" xfId="23" applyFont="1" applyFill="1" applyBorder="1" applyAlignment="1" applyProtection="1">
      <alignment vertical="center"/>
      <protection/>
    </xf>
    <xf numFmtId="43" fontId="30" fillId="0" borderId="0" xfId="23" applyFont="1" applyFill="1" applyBorder="1" applyAlignment="1" applyProtection="1">
      <alignment vertical="center"/>
      <protection/>
    </xf>
    <xf numFmtId="43" fontId="31" fillId="0" borderId="9" xfId="23" applyFont="1" applyFill="1" applyBorder="1" applyAlignment="1" applyProtection="1">
      <alignment horizontal="right" vertical="center"/>
      <protection/>
    </xf>
    <xf numFmtId="43" fontId="31" fillId="0" borderId="13" xfId="23" applyFont="1" applyFill="1" applyBorder="1" applyAlignment="1" applyProtection="1">
      <alignment horizontal="right" vertical="center"/>
      <protection/>
    </xf>
    <xf numFmtId="43" fontId="13" fillId="0" borderId="22" xfId="23" applyFont="1" applyFill="1" applyBorder="1" applyAlignment="1" applyProtection="1">
      <alignment vertical="center"/>
      <protection/>
    </xf>
    <xf numFmtId="43" fontId="31" fillId="0" borderId="13" xfId="23" applyFont="1" applyBorder="1" applyAlignment="1">
      <alignment vertical="center"/>
    </xf>
    <xf numFmtId="43" fontId="0" fillId="0" borderId="9" xfId="23" applyFill="1" applyBorder="1" applyAlignment="1">
      <alignment horizontal="right" vertical="center"/>
    </xf>
    <xf numFmtId="43" fontId="31" fillId="0" borderId="9" xfId="23" applyFont="1" applyFill="1" applyBorder="1" applyAlignment="1">
      <alignment vertical="center"/>
    </xf>
    <xf numFmtId="43" fontId="31" fillId="0" borderId="13" xfId="23" applyFont="1" applyFill="1" applyBorder="1" applyAlignment="1">
      <alignment vertical="center"/>
    </xf>
    <xf numFmtId="43" fontId="13" fillId="0" borderId="0" xfId="23" applyFont="1" applyFill="1" applyBorder="1" applyAlignment="1" applyProtection="1">
      <alignment vertical="center"/>
      <protection/>
    </xf>
    <xf numFmtId="43" fontId="14" fillId="0" borderId="0" xfId="23" applyFont="1" applyFill="1" applyBorder="1" applyAlignment="1" applyProtection="1">
      <alignment vertical="center"/>
      <protection/>
    </xf>
    <xf numFmtId="43" fontId="31" fillId="0" borderId="9" xfId="23" applyFont="1" applyFill="1" applyBorder="1" applyAlignment="1" applyProtection="1">
      <alignment horizontal="center" vertical="center"/>
      <protection/>
    </xf>
    <xf numFmtId="0" fontId="11" fillId="0" borderId="0" xfId="0" applyFont="1" applyBorder="1" applyAlignment="1">
      <alignment vertical="center"/>
    </xf>
    <xf numFmtId="0" fontId="0" fillId="0" borderId="0" xfId="0" applyBorder="1" applyAlignment="1">
      <alignment vertical="center" wrapText="1"/>
    </xf>
    <xf numFmtId="43" fontId="0" fillId="0" borderId="0" xfId="23" applyBorder="1" applyAlignment="1">
      <alignment vertical="center" wrapText="1"/>
    </xf>
    <xf numFmtId="43" fontId="0" fillId="20" borderId="0" xfId="23" applyFill="1" applyBorder="1" applyAlignment="1">
      <alignment vertical="center"/>
    </xf>
    <xf numFmtId="178" fontId="0" fillId="0" borderId="9" xfId="0" applyNumberFormat="1" applyBorder="1" applyAlignment="1">
      <alignment vertical="center"/>
    </xf>
    <xf numFmtId="43" fontId="0" fillId="0" borderId="0" xfId="23" applyFill="1" applyBorder="1" applyAlignment="1">
      <alignment vertical="center"/>
    </xf>
    <xf numFmtId="43" fontId="0" fillId="20" borderId="0" xfId="23" applyFill="1" applyBorder="1" applyAlignment="1">
      <alignment vertical="center"/>
    </xf>
    <xf numFmtId="178" fontId="0" fillId="0" borderId="0" xfId="0" applyNumberFormat="1" applyBorder="1" applyAlignment="1">
      <alignment vertical="center"/>
    </xf>
    <xf numFmtId="43" fontId="7" fillId="20" borderId="0" xfId="23" applyFont="1" applyFill="1" applyBorder="1" applyAlignment="1">
      <alignment horizontal="center" vertical="center" wrapText="1"/>
    </xf>
    <xf numFmtId="178" fontId="37" fillId="0" borderId="0" xfId="0" applyNumberFormat="1" applyFont="1" applyFill="1" applyBorder="1" applyAlignment="1">
      <alignment horizontal="center" vertical="center" wrapText="1"/>
    </xf>
    <xf numFmtId="176" fontId="37" fillId="0" borderId="0" xfId="0" applyNumberFormat="1" applyFont="1" applyFill="1" applyBorder="1" applyAlignment="1">
      <alignment horizontal="center" vertical="center" wrapText="1"/>
    </xf>
    <xf numFmtId="43" fontId="37" fillId="0" borderId="0" xfId="23" applyFont="1" applyFill="1" applyBorder="1" applyAlignment="1">
      <alignment horizontal="center" vertical="center" wrapText="1"/>
    </xf>
    <xf numFmtId="0" fontId="11" fillId="0" borderId="0" xfId="0" applyFont="1" applyBorder="1" applyAlignment="1">
      <alignment vertical="center" wrapText="1"/>
    </xf>
    <xf numFmtId="43" fontId="11" fillId="0" borderId="0" xfId="23" applyFont="1" applyBorder="1" applyAlignment="1">
      <alignment vertical="center" wrapText="1"/>
    </xf>
    <xf numFmtId="43" fontId="8" fillId="20" borderId="0" xfId="23" applyFont="1" applyFill="1" applyBorder="1" applyAlignment="1">
      <alignment horizontal="right" vertical="center"/>
    </xf>
    <xf numFmtId="178" fontId="11" fillId="0" borderId="0" xfId="0" applyNumberFormat="1" applyFont="1" applyBorder="1" applyAlignment="1">
      <alignment vertical="center"/>
    </xf>
    <xf numFmtId="43" fontId="8" fillId="0" borderId="0" xfId="23" applyFont="1" applyFill="1" applyBorder="1" applyAlignment="1">
      <alignment horizontal="right" vertical="center"/>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43" fontId="9" fillId="0" borderId="9" xfId="23" applyFont="1" applyBorder="1" applyAlignment="1">
      <alignment vertical="center" wrapText="1"/>
    </xf>
    <xf numFmtId="43" fontId="9" fillId="20" borderId="9" xfId="23" applyFont="1" applyFill="1" applyBorder="1" applyAlignment="1">
      <alignment vertical="center" wrapText="1"/>
    </xf>
    <xf numFmtId="178" fontId="11" fillId="0" borderId="9" xfId="0" applyNumberFormat="1" applyFont="1" applyBorder="1" applyAlignment="1">
      <alignment vertical="center"/>
    </xf>
    <xf numFmtId="0" fontId="11" fillId="0" borderId="9" xfId="0" applyFont="1" applyBorder="1" applyAlignment="1">
      <alignment vertical="center"/>
    </xf>
    <xf numFmtId="43" fontId="9" fillId="0" borderId="9" xfId="23" applyFont="1" applyFill="1" applyBorder="1" applyAlignment="1">
      <alignment vertical="center" wrapText="1"/>
    </xf>
    <xf numFmtId="0" fontId="9" fillId="0" borderId="9" xfId="0" applyFont="1" applyFill="1" applyBorder="1" applyAlignment="1">
      <alignment horizontal="center" vertical="center" wrapText="1"/>
    </xf>
    <xf numFmtId="43" fontId="11" fillId="0" borderId="9" xfId="23" applyFont="1" applyBorder="1" applyAlignment="1">
      <alignment vertical="center"/>
    </xf>
    <xf numFmtId="43" fontId="11" fillId="20" borderId="9" xfId="23" applyFont="1" applyFill="1" applyBorder="1" applyAlignment="1">
      <alignment vertical="center"/>
    </xf>
    <xf numFmtId="43" fontId="11" fillId="0" borderId="9" xfId="23" applyFont="1" applyFill="1" applyBorder="1" applyAlignment="1">
      <alignment vertical="center"/>
    </xf>
    <xf numFmtId="181" fontId="22" fillId="0" borderId="9" xfId="0" applyNumberFormat="1" applyFont="1" applyBorder="1" applyAlignment="1">
      <alignment horizontal="left" vertical="center"/>
    </xf>
    <xf numFmtId="0" fontId="11" fillId="0" borderId="9" xfId="0" applyFont="1" applyBorder="1" applyAlignment="1">
      <alignment vertical="center" wrapText="1"/>
    </xf>
    <xf numFmtId="43" fontId="11" fillId="0" borderId="9" xfId="23" applyFont="1" applyFill="1" applyBorder="1" applyAlignment="1">
      <alignment vertical="center"/>
    </xf>
    <xf numFmtId="0" fontId="11" fillId="0" borderId="9" xfId="0" applyFont="1" applyFill="1" applyBorder="1" applyAlignment="1">
      <alignment vertical="center" wrapText="1"/>
    </xf>
    <xf numFmtId="178" fontId="0" fillId="0" borderId="9" xfId="0" applyNumberFormat="1" applyFont="1" applyBorder="1" applyAlignment="1">
      <alignment vertical="center"/>
    </xf>
    <xf numFmtId="0" fontId="0" fillId="0" borderId="9" xfId="0" applyFont="1" applyBorder="1" applyAlignment="1">
      <alignment vertical="center"/>
    </xf>
    <xf numFmtId="0" fontId="11" fillId="0" borderId="9" xfId="0" applyFont="1" applyBorder="1" applyAlignment="1">
      <alignment horizontal="left" vertical="center" wrapText="1"/>
    </xf>
    <xf numFmtId="0" fontId="0" fillId="0" borderId="9" xfId="0" applyBorder="1" applyAlignment="1">
      <alignment vertical="center"/>
    </xf>
    <xf numFmtId="178" fontId="0" fillId="0" borderId="14" xfId="0" applyNumberFormat="1" applyBorder="1" applyAlignment="1">
      <alignment vertical="center"/>
    </xf>
    <xf numFmtId="0" fontId="28" fillId="0" borderId="0" xfId="73" applyFont="1" applyFill="1">
      <alignment vertical="center"/>
      <protection/>
    </xf>
    <xf numFmtId="0" fontId="35" fillId="0" borderId="0" xfId="73" applyFont="1" applyFill="1" applyAlignment="1">
      <alignment vertical="center" wrapText="1"/>
      <protection/>
    </xf>
    <xf numFmtId="0" fontId="30" fillId="0" borderId="0" xfId="73" applyFont="1" applyFill="1">
      <alignment vertical="center"/>
      <protection/>
    </xf>
    <xf numFmtId="0" fontId="31" fillId="0" borderId="0" xfId="73" applyFont="1" applyFill="1">
      <alignment vertical="center"/>
      <protection/>
    </xf>
    <xf numFmtId="0" fontId="13" fillId="0" borderId="0" xfId="0" applyFont="1" applyBorder="1" applyAlignment="1">
      <alignment/>
    </xf>
    <xf numFmtId="0" fontId="13" fillId="0" borderId="0" xfId="0" applyFont="1" applyFill="1" applyBorder="1" applyAlignment="1">
      <alignment/>
    </xf>
    <xf numFmtId="43" fontId="13" fillId="0" borderId="0" xfId="23" applyFont="1" applyFill="1" applyAlignment="1">
      <alignment/>
    </xf>
    <xf numFmtId="0" fontId="14" fillId="0" borderId="0" xfId="73" applyFont="1" applyFill="1">
      <alignment vertical="center"/>
      <protection/>
    </xf>
    <xf numFmtId="43" fontId="14" fillId="0" borderId="0" xfId="23" applyFont="1" applyFill="1" applyAlignment="1">
      <alignment vertical="center"/>
    </xf>
    <xf numFmtId="0" fontId="14" fillId="0" borderId="9" xfId="73" applyFont="1" applyFill="1" applyBorder="1">
      <alignment vertical="center"/>
      <protection/>
    </xf>
    <xf numFmtId="178" fontId="14" fillId="0" borderId="0" xfId="73" applyNumberFormat="1" applyFont="1" applyFill="1">
      <alignment vertical="center"/>
      <protection/>
    </xf>
    <xf numFmtId="0" fontId="32" fillId="0" borderId="0" xfId="73" applyFont="1" applyFill="1" applyAlignment="1">
      <alignment horizontal="center" vertical="center"/>
      <protection/>
    </xf>
    <xf numFmtId="0" fontId="33" fillId="0" borderId="0" xfId="73" applyFont="1" applyFill="1" applyAlignment="1">
      <alignment vertical="center"/>
      <protection/>
    </xf>
    <xf numFmtId="43" fontId="33" fillId="0" borderId="0" xfId="23" applyFont="1" applyFill="1" applyAlignment="1">
      <alignment vertical="center"/>
    </xf>
    <xf numFmtId="0" fontId="33" fillId="0" borderId="9" xfId="73" applyFont="1" applyFill="1" applyBorder="1" applyAlignment="1">
      <alignment horizontal="center" vertical="center"/>
      <protection/>
    </xf>
    <xf numFmtId="43" fontId="33" fillId="0" borderId="9" xfId="23" applyFont="1" applyFill="1" applyBorder="1" applyAlignment="1">
      <alignment horizontal="center" vertical="center"/>
    </xf>
    <xf numFmtId="0" fontId="33" fillId="0" borderId="11" xfId="73" applyFont="1" applyFill="1" applyBorder="1" applyAlignment="1">
      <alignment horizontal="center" vertical="center"/>
      <protection/>
    </xf>
    <xf numFmtId="0" fontId="33" fillId="0" borderId="19" xfId="73" applyFont="1" applyFill="1" applyBorder="1" applyAlignment="1">
      <alignment horizontal="center" vertical="center"/>
      <protection/>
    </xf>
    <xf numFmtId="0" fontId="35" fillId="0" borderId="9" xfId="73" applyFont="1" applyFill="1" applyBorder="1" applyAlignment="1">
      <alignment horizontal="center" vertical="center" wrapText="1"/>
      <protection/>
    </xf>
    <xf numFmtId="43" fontId="35" fillId="0" borderId="9" xfId="23" applyFont="1" applyFill="1" applyBorder="1" applyAlignment="1">
      <alignment horizontal="center" vertical="center" wrapText="1"/>
    </xf>
    <xf numFmtId="0" fontId="36" fillId="0" borderId="9" xfId="73" applyFont="1" applyFill="1" applyBorder="1" applyAlignment="1">
      <alignment horizontal="left" vertical="center"/>
      <protection/>
    </xf>
    <xf numFmtId="43" fontId="30" fillId="0" borderId="9" xfId="23" applyFont="1" applyFill="1" applyBorder="1" applyAlignment="1">
      <alignment horizontal="right" vertical="center"/>
    </xf>
    <xf numFmtId="10" fontId="30" fillId="0" borderId="9" xfId="28" applyNumberFormat="1" applyFont="1" applyFill="1" applyBorder="1" applyAlignment="1">
      <alignment horizontal="right" vertical="center"/>
    </xf>
    <xf numFmtId="43" fontId="30" fillId="0" borderId="9" xfId="73" applyNumberFormat="1" applyFont="1" applyFill="1" applyBorder="1">
      <alignment vertical="center"/>
      <protection/>
    </xf>
    <xf numFmtId="0" fontId="34" fillId="0" borderId="9" xfId="73" applyFont="1" applyFill="1" applyBorder="1" applyAlignment="1">
      <alignment horizontal="left" vertical="center"/>
      <protection/>
    </xf>
    <xf numFmtId="43" fontId="31" fillId="0" borderId="9" xfId="73" applyNumberFormat="1" applyFont="1" applyFill="1" applyBorder="1">
      <alignment vertical="center"/>
      <protection/>
    </xf>
    <xf numFmtId="43" fontId="31" fillId="0" borderId="9" xfId="23" applyFont="1" applyFill="1" applyBorder="1" applyAlignment="1">
      <alignment horizontal="right" vertical="center"/>
    </xf>
    <xf numFmtId="10" fontId="31" fillId="0" borderId="9" xfId="28" applyNumberFormat="1" applyFont="1" applyFill="1" applyBorder="1" applyAlignment="1">
      <alignment horizontal="right" vertical="center"/>
    </xf>
    <xf numFmtId="43" fontId="31" fillId="0" borderId="9" xfId="73" applyNumberFormat="1" applyFont="1" applyFill="1" applyBorder="1" applyAlignment="1">
      <alignment horizontal="right" vertical="center"/>
      <protection/>
    </xf>
    <xf numFmtId="43" fontId="30" fillId="0" borderId="9" xfId="73" applyNumberFormat="1" applyFont="1" applyFill="1" applyBorder="1" applyAlignment="1">
      <alignment horizontal="right" vertical="center"/>
      <protection/>
    </xf>
    <xf numFmtId="10" fontId="30" fillId="0" borderId="9" xfId="28" applyNumberFormat="1" applyFont="1" applyFill="1" applyBorder="1" applyAlignment="1">
      <alignment vertical="center"/>
    </xf>
    <xf numFmtId="0" fontId="30" fillId="0" borderId="9" xfId="73" applyFont="1" applyFill="1" applyBorder="1">
      <alignment vertical="center"/>
      <protection/>
    </xf>
    <xf numFmtId="0" fontId="31" fillId="0" borderId="9" xfId="73" applyFont="1" applyFill="1" applyBorder="1">
      <alignment vertical="center"/>
      <protection/>
    </xf>
    <xf numFmtId="43" fontId="30" fillId="0" borderId="9" xfId="23" applyFont="1" applyFill="1" applyBorder="1" applyAlignment="1">
      <alignment vertical="center"/>
    </xf>
    <xf numFmtId="0" fontId="38" fillId="0" borderId="9" xfId="73" applyFont="1" applyFill="1" applyBorder="1" applyAlignment="1">
      <alignment horizontal="left" vertical="center"/>
      <protection/>
    </xf>
    <xf numFmtId="43" fontId="33" fillId="0" borderId="0" xfId="23" applyFont="1" applyFill="1" applyAlignment="1">
      <alignment horizontal="left" vertical="center"/>
    </xf>
    <xf numFmtId="0" fontId="14" fillId="0" borderId="0" xfId="73" applyFont="1" applyFill="1" applyBorder="1">
      <alignment vertical="center"/>
      <protection/>
    </xf>
    <xf numFmtId="43" fontId="14" fillId="0" borderId="0" xfId="23" applyFont="1" applyFill="1" applyBorder="1" applyAlignment="1" applyProtection="1">
      <alignment vertical="center"/>
      <protection/>
    </xf>
    <xf numFmtId="0" fontId="28" fillId="0" borderId="0" xfId="73" applyFont="1" applyFill="1" applyBorder="1">
      <alignment vertical="center"/>
      <protection/>
    </xf>
    <xf numFmtId="43" fontId="28" fillId="0" borderId="0" xfId="23" applyFont="1" applyFill="1" applyBorder="1" applyAlignment="1" applyProtection="1">
      <alignment vertical="center"/>
      <protection/>
    </xf>
    <xf numFmtId="178" fontId="13" fillId="0" borderId="0" xfId="73" applyNumberFormat="1" applyFont="1" applyFill="1">
      <alignment vertical="center"/>
      <protection/>
    </xf>
    <xf numFmtId="0" fontId="33" fillId="0" borderId="20" xfId="73" applyFont="1" applyFill="1" applyBorder="1" applyAlignment="1">
      <alignment horizontal="center" vertical="center"/>
      <protection/>
    </xf>
    <xf numFmtId="43" fontId="35" fillId="0" borderId="12" xfId="23" applyFont="1" applyFill="1" applyBorder="1" applyAlignment="1">
      <alignment horizontal="center" vertical="center" wrapText="1"/>
    </xf>
    <xf numFmtId="43" fontId="35" fillId="0" borderId="13" xfId="23" applyFont="1" applyFill="1" applyBorder="1" applyAlignment="1">
      <alignment horizontal="center" vertical="center" wrapText="1"/>
    </xf>
    <xf numFmtId="0" fontId="35" fillId="0" borderId="9" xfId="73" applyFont="1" applyFill="1" applyBorder="1" applyAlignment="1">
      <alignment vertical="center" wrapText="1"/>
      <protection/>
    </xf>
    <xf numFmtId="43" fontId="35" fillId="0" borderId="9" xfId="23" applyFont="1" applyFill="1" applyBorder="1" applyAlignment="1" applyProtection="1">
      <alignment vertical="center" wrapText="1"/>
      <protection/>
    </xf>
    <xf numFmtId="0" fontId="35" fillId="0" borderId="13" xfId="73" applyFont="1" applyFill="1" applyBorder="1" applyAlignment="1">
      <alignment horizontal="center" vertical="center" wrapText="1"/>
      <protection/>
    </xf>
    <xf numFmtId="0" fontId="31" fillId="0" borderId="0" xfId="73" applyFont="1" applyFill="1" applyAlignment="1">
      <alignment vertical="center" wrapText="1"/>
      <protection/>
    </xf>
    <xf numFmtId="43" fontId="30" fillId="0" borderId="13" xfId="73" applyNumberFormat="1" applyFont="1" applyFill="1" applyBorder="1">
      <alignment vertical="center"/>
      <protection/>
    </xf>
    <xf numFmtId="43" fontId="31" fillId="0" borderId="13" xfId="73" applyNumberFormat="1" applyFont="1" applyFill="1" applyBorder="1">
      <alignment vertical="center"/>
      <protection/>
    </xf>
    <xf numFmtId="43" fontId="31" fillId="0" borderId="0" xfId="73" applyNumberFormat="1" applyFont="1" applyFill="1" applyBorder="1">
      <alignment vertical="center"/>
      <protection/>
    </xf>
    <xf numFmtId="0" fontId="31" fillId="0" borderId="0" xfId="73" applyFont="1" applyFill="1" applyBorder="1">
      <alignment vertical="center"/>
      <protection/>
    </xf>
    <xf numFmtId="0" fontId="34" fillId="0" borderId="0" xfId="73" applyFont="1" applyFill="1" applyBorder="1" applyAlignment="1">
      <alignment horizontal="left" vertical="center"/>
      <protection/>
    </xf>
    <xf numFmtId="43" fontId="31" fillId="0" borderId="0" xfId="73" applyNumberFormat="1" applyFont="1" applyFill="1" applyBorder="1" applyAlignment="1">
      <alignment horizontal="right" vertical="center"/>
      <protection/>
    </xf>
    <xf numFmtId="43" fontId="13" fillId="0" borderId="9" xfId="23" applyFont="1" applyFill="1" applyBorder="1" applyAlignment="1">
      <alignment vertical="center"/>
    </xf>
    <xf numFmtId="43" fontId="13" fillId="0" borderId="13" xfId="23" applyFont="1" applyFill="1" applyBorder="1" applyAlignment="1">
      <alignment vertical="center"/>
    </xf>
    <xf numFmtId="43" fontId="31" fillId="0" borderId="13" xfId="23" applyFont="1" applyFill="1" applyBorder="1" applyAlignment="1" applyProtection="1">
      <alignment vertical="center" wrapText="1"/>
      <protection/>
    </xf>
    <xf numFmtId="178" fontId="31" fillId="0" borderId="9" xfId="73" applyNumberFormat="1" applyFont="1" applyFill="1" applyBorder="1" applyAlignment="1">
      <alignment vertical="center" wrapText="1"/>
      <protection/>
    </xf>
    <xf numFmtId="4" fontId="36" fillId="0" borderId="9" xfId="73" applyNumberFormat="1" applyFont="1" applyFill="1" applyBorder="1" applyAlignment="1">
      <alignment horizontal="center" vertical="center"/>
      <protection/>
    </xf>
    <xf numFmtId="43" fontId="30" fillId="0" borderId="9" xfId="23" applyFont="1" applyFill="1" applyBorder="1" applyAlignment="1">
      <alignment horizontal="right" vertical="center"/>
    </xf>
    <xf numFmtId="43" fontId="36" fillId="0" borderId="9" xfId="23" applyFont="1" applyFill="1" applyBorder="1" applyAlignment="1">
      <alignment horizontal="right" vertical="center"/>
    </xf>
    <xf numFmtId="10" fontId="36" fillId="0" borderId="9" xfId="28" applyNumberFormat="1" applyFont="1" applyFill="1" applyBorder="1" applyAlignment="1">
      <alignment horizontal="right" vertical="center"/>
    </xf>
    <xf numFmtId="43" fontId="30" fillId="0" borderId="9" xfId="23" applyFont="1" applyFill="1" applyBorder="1" applyAlignment="1">
      <alignment horizontal="right" vertical="center"/>
    </xf>
    <xf numFmtId="0" fontId="0" fillId="0" borderId="9"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4" xfId="0" applyFill="1" applyBorder="1" applyAlignment="1">
      <alignment vertical="center"/>
    </xf>
    <xf numFmtId="43" fontId="31" fillId="0" borderId="9" xfId="23" applyFont="1" applyFill="1" applyBorder="1" applyAlignment="1">
      <alignment horizontal="right" vertical="center"/>
    </xf>
    <xf numFmtId="0" fontId="28" fillId="0" borderId="9" xfId="73" applyFont="1" applyFill="1" applyBorder="1">
      <alignment vertical="center"/>
      <protection/>
    </xf>
    <xf numFmtId="43" fontId="16" fillId="0" borderId="0" xfId="23" applyFont="1" applyFill="1" applyAlignment="1">
      <alignment vertical="center"/>
    </xf>
    <xf numFmtId="43" fontId="28" fillId="0" borderId="0" xfId="23" applyFont="1" applyFill="1" applyAlignment="1">
      <alignment vertical="center"/>
    </xf>
    <xf numFmtId="43" fontId="30" fillId="0" borderId="22" xfId="23" applyFont="1" applyFill="1" applyBorder="1" applyAlignment="1">
      <alignment horizontal="right" vertical="center"/>
    </xf>
    <xf numFmtId="43" fontId="31" fillId="0" borderId="9" xfId="23" applyFont="1" applyFill="1" applyBorder="1" applyAlignment="1">
      <alignment horizontal="right" vertical="center"/>
    </xf>
    <xf numFmtId="43" fontId="31" fillId="0" borderId="22" xfId="23" applyFont="1" applyFill="1" applyBorder="1" applyAlignment="1">
      <alignment horizontal="right" vertical="center"/>
    </xf>
    <xf numFmtId="43" fontId="10" fillId="0" borderId="9" xfId="23" applyFont="1" applyFill="1" applyBorder="1" applyAlignment="1">
      <alignment horizontal="right" vertical="center"/>
    </xf>
    <xf numFmtId="43" fontId="12" fillId="0" borderId="13" xfId="23" applyFont="1" applyFill="1" applyBorder="1" applyAlignment="1">
      <alignment vertical="center"/>
    </xf>
    <xf numFmtId="43" fontId="30" fillId="0" borderId="13" xfId="23" applyFont="1" applyFill="1" applyBorder="1" applyAlignment="1" applyProtection="1">
      <alignment vertical="center" wrapText="1"/>
      <protection/>
    </xf>
    <xf numFmtId="43" fontId="14" fillId="0" borderId="9" xfId="23" applyFont="1" applyFill="1" applyBorder="1" applyAlignment="1">
      <alignment horizontal="right" vertical="center"/>
    </xf>
    <xf numFmtId="43" fontId="14" fillId="0" borderId="13" xfId="23" applyFont="1" applyFill="1" applyBorder="1" applyAlignment="1">
      <alignment horizontal="right" vertical="center"/>
    </xf>
    <xf numFmtId="0" fontId="13" fillId="0" borderId="9" xfId="0" applyFont="1" applyFill="1" applyBorder="1" applyAlignment="1">
      <alignment/>
    </xf>
    <xf numFmtId="0" fontId="13" fillId="0" borderId="0" xfId="0" applyFont="1" applyFill="1" applyBorder="1" applyAlignment="1">
      <alignment/>
    </xf>
    <xf numFmtId="43" fontId="30" fillId="0" borderId="13" xfId="23" applyFont="1" applyFill="1" applyBorder="1" applyAlignment="1">
      <alignment horizontal="right" vertical="center"/>
    </xf>
    <xf numFmtId="43" fontId="13" fillId="0" borderId="9" xfId="23" applyFont="1" applyFill="1" applyBorder="1" applyAlignment="1">
      <alignment/>
    </xf>
    <xf numFmtId="178" fontId="13" fillId="0" borderId="0" xfId="0" applyNumberFormat="1" applyFont="1" applyFill="1" applyBorder="1" applyAlignment="1">
      <alignment/>
    </xf>
    <xf numFmtId="178" fontId="28" fillId="0" borderId="0" xfId="73" applyNumberFormat="1" applyFont="1" applyFill="1">
      <alignment vertical="center"/>
      <protection/>
    </xf>
    <xf numFmtId="0" fontId="0" fillId="0" borderId="0" xfId="0" applyFill="1" applyAlignment="1">
      <alignment vertical="center"/>
    </xf>
    <xf numFmtId="0" fontId="0" fillId="0" borderId="0" xfId="0" applyFill="1" applyAlignment="1">
      <alignment vertical="center"/>
    </xf>
    <xf numFmtId="43" fontId="0" fillId="0" borderId="0" xfId="23" applyFill="1" applyAlignment="1">
      <alignment vertical="center"/>
    </xf>
    <xf numFmtId="0" fontId="39" fillId="0" borderId="0" xfId="0" applyFont="1" applyFill="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6" xfId="0" applyFont="1" applyFill="1" applyBorder="1" applyAlignment="1">
      <alignment horizontal="center" vertical="center" wrapText="1"/>
    </xf>
    <xf numFmtId="43" fontId="0" fillId="0" borderId="9" xfId="23" applyFill="1" applyBorder="1" applyAlignment="1">
      <alignment horizontal="right" vertical="center"/>
    </xf>
    <xf numFmtId="10" fontId="0" fillId="0" borderId="9" xfId="23" applyNumberFormat="1" applyFill="1" applyBorder="1" applyAlignment="1">
      <alignment horizontal="right" vertical="center"/>
    </xf>
    <xf numFmtId="43" fontId="0" fillId="0" borderId="9" xfId="23" applyFill="1" applyBorder="1" applyAlignment="1">
      <alignment horizontal="right" vertical="center"/>
    </xf>
    <xf numFmtId="0" fontId="0" fillId="0" borderId="23" xfId="0" applyFill="1" applyBorder="1" applyAlignment="1">
      <alignment vertical="center"/>
    </xf>
    <xf numFmtId="0" fontId="10" fillId="0" borderId="23" xfId="0" applyFont="1" applyFill="1" applyBorder="1" applyAlignment="1">
      <alignment horizontal="center" vertical="center"/>
    </xf>
    <xf numFmtId="43" fontId="10" fillId="0" borderId="9" xfId="23" applyFont="1" applyFill="1" applyBorder="1" applyAlignment="1">
      <alignment horizontal="right" vertical="center"/>
    </xf>
    <xf numFmtId="43" fontId="10" fillId="0" borderId="9" xfId="23" applyFont="1" applyFill="1" applyBorder="1" applyAlignment="1">
      <alignment horizontal="right" vertical="center"/>
    </xf>
    <xf numFmtId="10" fontId="10" fillId="0" borderId="9" xfId="23" applyNumberFormat="1" applyFont="1" applyFill="1" applyBorder="1" applyAlignment="1">
      <alignment horizontal="right" vertical="center"/>
    </xf>
    <xf numFmtId="10" fontId="0" fillId="0" borderId="9" xfId="23" applyNumberFormat="1" applyFill="1" applyBorder="1" applyAlignment="1">
      <alignment horizontal="right" vertical="center"/>
    </xf>
    <xf numFmtId="43" fontId="0" fillId="0" borderId="9" xfId="23" applyFill="1" applyBorder="1" applyAlignment="1">
      <alignment horizontal="right" vertical="center"/>
    </xf>
    <xf numFmtId="0" fontId="10" fillId="0" borderId="24" xfId="0" applyFont="1" applyFill="1" applyBorder="1" applyAlignment="1">
      <alignment horizontal="center" vertical="center"/>
    </xf>
    <xf numFmtId="43" fontId="10" fillId="0" borderId="12" xfId="23" applyFont="1" applyFill="1" applyBorder="1" applyAlignment="1">
      <alignment horizontal="right" vertical="center"/>
    </xf>
    <xf numFmtId="43" fontId="10" fillId="0" borderId="12" xfId="23" applyFont="1" applyFill="1" applyBorder="1" applyAlignment="1">
      <alignment horizontal="right" vertical="center"/>
    </xf>
    <xf numFmtId="0" fontId="10" fillId="0" borderId="27" xfId="0" applyNumberFormat="1" applyFont="1" applyFill="1" applyBorder="1" applyAlignment="1">
      <alignment horizontal="center" vertical="center"/>
    </xf>
    <xf numFmtId="0" fontId="10" fillId="0" borderId="27" xfId="0" applyNumberFormat="1" applyFont="1" applyFill="1" applyBorder="1" applyAlignment="1">
      <alignment horizontal="center" vertical="center"/>
    </xf>
    <xf numFmtId="0" fontId="10" fillId="0" borderId="27" xfId="0" applyNumberFormat="1" applyFont="1" applyFill="1" applyBorder="1" applyAlignment="1">
      <alignment horizontal="center" vertical="center"/>
    </xf>
    <xf numFmtId="0" fontId="0" fillId="0" borderId="28" xfId="0" applyFill="1" applyBorder="1" applyAlignment="1">
      <alignment vertical="center"/>
    </xf>
    <xf numFmtId="43" fontId="0" fillId="0" borderId="14" xfId="23" applyFill="1" applyBorder="1" applyAlignment="1">
      <alignment horizontal="right" vertical="center"/>
    </xf>
    <xf numFmtId="43" fontId="0" fillId="0" borderId="14" xfId="23" applyFill="1" applyBorder="1" applyAlignment="1">
      <alignment horizontal="right" vertical="center"/>
    </xf>
    <xf numFmtId="10" fontId="0" fillId="0" borderId="14" xfId="23" applyNumberFormat="1" applyFill="1" applyBorder="1" applyAlignment="1">
      <alignment horizontal="right" vertical="center"/>
    </xf>
    <xf numFmtId="43" fontId="0" fillId="0" borderId="13" xfId="23" applyFill="1" applyBorder="1" applyAlignment="1">
      <alignment horizontal="right" vertical="center"/>
    </xf>
    <xf numFmtId="0" fontId="0" fillId="0" borderId="23" xfId="0" applyNumberFormat="1" applyFill="1" applyBorder="1" applyAlignment="1">
      <alignment vertical="center" wrapText="1"/>
    </xf>
    <xf numFmtId="0" fontId="0" fillId="0" borderId="23" xfId="0" applyFont="1" applyFill="1" applyBorder="1" applyAlignment="1">
      <alignment horizontal="left" vertical="center"/>
    </xf>
    <xf numFmtId="43" fontId="10" fillId="0" borderId="9" xfId="23" applyFont="1" applyFill="1" applyBorder="1" applyAlignment="1">
      <alignment horizontal="right" vertical="center"/>
    </xf>
    <xf numFmtId="43" fontId="0" fillId="0" borderId="9" xfId="23" applyFont="1" applyFill="1" applyBorder="1" applyAlignment="1">
      <alignment horizontal="right" vertical="center"/>
    </xf>
    <xf numFmtId="0" fontId="0" fillId="0" borderId="24" xfId="0" applyFont="1" applyFill="1" applyBorder="1" applyAlignment="1">
      <alignment horizontal="left" vertical="center"/>
    </xf>
    <xf numFmtId="43" fontId="0" fillId="0" borderId="9" xfId="23" applyFont="1" applyFill="1" applyBorder="1" applyAlignment="1">
      <alignment horizontal="right" vertical="center"/>
    </xf>
    <xf numFmtId="43" fontId="10" fillId="0" borderId="9" xfId="23" applyFont="1" applyFill="1" applyBorder="1" applyAlignment="1">
      <alignment horizontal="right" vertical="center"/>
    </xf>
    <xf numFmtId="10" fontId="10" fillId="0" borderId="9" xfId="23" applyNumberFormat="1" applyFont="1" applyFill="1" applyBorder="1" applyAlignment="1">
      <alignment horizontal="right" vertical="center"/>
    </xf>
    <xf numFmtId="43" fontId="0" fillId="0" borderId="12" xfId="23" applyFill="1" applyBorder="1" applyAlignment="1">
      <alignment horizontal="right" vertical="center"/>
    </xf>
    <xf numFmtId="43" fontId="0" fillId="0" borderId="12" xfId="23" applyFill="1" applyBorder="1" applyAlignment="1">
      <alignment horizontal="right" vertical="center"/>
    </xf>
    <xf numFmtId="10" fontId="0" fillId="0" borderId="12" xfId="23" applyNumberFormat="1" applyFill="1" applyBorder="1" applyAlignment="1">
      <alignment horizontal="right" vertical="center"/>
    </xf>
    <xf numFmtId="43" fontId="10" fillId="0" borderId="29" xfId="23" applyFont="1" applyFill="1" applyBorder="1" applyAlignment="1">
      <alignment horizontal="right" vertical="center"/>
    </xf>
    <xf numFmtId="43" fontId="10" fillId="0" borderId="30" xfId="23" applyNumberFormat="1" applyFont="1" applyFill="1" applyBorder="1" applyAlignment="1">
      <alignment horizontal="right" vertical="center"/>
    </xf>
    <xf numFmtId="0" fontId="10" fillId="0" borderId="31" xfId="0" applyNumberFormat="1" applyFont="1" applyFill="1" applyBorder="1" applyAlignment="1">
      <alignment horizontal="center" vertical="center"/>
    </xf>
    <xf numFmtId="0" fontId="10" fillId="0" borderId="31" xfId="0" applyNumberFormat="1" applyFont="1" applyFill="1" applyBorder="1" applyAlignment="1">
      <alignment horizontal="center" vertical="center"/>
    </xf>
    <xf numFmtId="0" fontId="10" fillId="0" borderId="31" xfId="0" applyNumberFormat="1" applyFont="1" applyFill="1" applyBorder="1" applyAlignment="1">
      <alignment horizontal="center" vertical="center"/>
    </xf>
    <xf numFmtId="0" fontId="0" fillId="0" borderId="25" xfId="0" applyFill="1" applyBorder="1" applyAlignment="1">
      <alignment vertical="center"/>
    </xf>
    <xf numFmtId="43" fontId="0" fillId="0" borderId="26" xfId="23" applyFill="1" applyBorder="1" applyAlignment="1">
      <alignment horizontal="right" vertical="center"/>
    </xf>
    <xf numFmtId="43" fontId="0" fillId="0" borderId="26" xfId="23" applyFill="1" applyBorder="1" applyAlignment="1">
      <alignment horizontal="right" vertical="center"/>
    </xf>
    <xf numFmtId="43" fontId="0" fillId="0" borderId="26" xfId="23" applyFill="1" applyBorder="1" applyAlignment="1">
      <alignment horizontal="right" vertical="center"/>
    </xf>
    <xf numFmtId="10" fontId="0" fillId="0" borderId="26" xfId="23" applyNumberFormat="1" applyFill="1" applyBorder="1" applyAlignment="1">
      <alignment horizontal="right" vertical="center"/>
    </xf>
    <xf numFmtId="0" fontId="10" fillId="0" borderId="32" xfId="0" applyFont="1" applyFill="1" applyBorder="1" applyAlignment="1">
      <alignment horizontal="center" vertical="center"/>
    </xf>
    <xf numFmtId="43" fontId="10" fillId="0" borderId="29" xfId="23" applyFont="1" applyFill="1" applyBorder="1" applyAlignment="1">
      <alignment horizontal="right" vertical="center"/>
    </xf>
    <xf numFmtId="10" fontId="10" fillId="0" borderId="29" xfId="23" applyNumberFormat="1" applyFont="1" applyFill="1" applyBorder="1" applyAlignment="1">
      <alignment horizontal="right" vertical="center"/>
    </xf>
    <xf numFmtId="178" fontId="0" fillId="0" borderId="0" xfId="0" applyNumberFormat="1" applyFill="1" applyAlignment="1">
      <alignment horizontal="right" vertical="center"/>
    </xf>
    <xf numFmtId="178" fontId="0" fillId="0" borderId="0" xfId="0" applyNumberFormat="1" applyFill="1" applyAlignment="1">
      <alignment horizontal="right" vertical="center"/>
    </xf>
    <xf numFmtId="0" fontId="10" fillId="0" borderId="33" xfId="0" applyFont="1" applyFill="1" applyBorder="1" applyAlignment="1">
      <alignment horizontal="center" vertical="center" wrapText="1"/>
    </xf>
    <xf numFmtId="43" fontId="0" fillId="0" borderId="13" xfId="23" applyFill="1" applyBorder="1" applyAlignment="1">
      <alignment horizontal="right" vertical="center"/>
    </xf>
    <xf numFmtId="43" fontId="0" fillId="0" borderId="12" xfId="23" applyFill="1" applyBorder="1" applyAlignment="1">
      <alignment horizontal="right" vertical="center"/>
    </xf>
    <xf numFmtId="43" fontId="0" fillId="0" borderId="9" xfId="23" applyNumberFormat="1" applyFill="1" applyBorder="1" applyAlignment="1">
      <alignment horizontal="right" vertical="center"/>
    </xf>
    <xf numFmtId="43" fontId="0" fillId="0" borderId="9" xfId="23" applyFill="1" applyBorder="1" applyAlignment="1">
      <alignment vertical="center"/>
    </xf>
    <xf numFmtId="43" fontId="0" fillId="0" borderId="13" xfId="23" applyFill="1" applyBorder="1" applyAlignment="1">
      <alignment horizontal="right" vertical="center"/>
    </xf>
    <xf numFmtId="43" fontId="0" fillId="0" borderId="21" xfId="23" applyFill="1" applyBorder="1" applyAlignment="1">
      <alignment horizontal="right" vertical="center"/>
    </xf>
    <xf numFmtId="43" fontId="0" fillId="0" borderId="14" xfId="23" applyFill="1" applyBorder="1" applyAlignment="1">
      <alignment vertical="center"/>
    </xf>
    <xf numFmtId="43" fontId="0" fillId="0" borderId="34" xfId="23" applyFill="1" applyBorder="1" applyAlignment="1">
      <alignment horizontal="right" vertical="center"/>
    </xf>
    <xf numFmtId="43" fontId="0" fillId="0" borderId="21" xfId="23" applyFill="1" applyBorder="1" applyAlignment="1">
      <alignment horizontal="right" vertical="center"/>
    </xf>
    <xf numFmtId="0" fontId="0" fillId="0" borderId="9" xfId="0" applyFill="1" applyBorder="1" applyAlignment="1">
      <alignment vertical="center"/>
    </xf>
    <xf numFmtId="43" fontId="0" fillId="0" borderId="9" xfId="23" applyFill="1" applyBorder="1" applyAlignment="1">
      <alignment vertical="center"/>
    </xf>
    <xf numFmtId="43" fontId="0" fillId="0" borderId="35" xfId="23" applyFill="1" applyBorder="1" applyAlignment="1">
      <alignment horizontal="right" vertical="center"/>
    </xf>
    <xf numFmtId="43" fontId="0" fillId="0" borderId="35" xfId="23" applyFill="1" applyBorder="1" applyAlignment="1">
      <alignment horizontal="right" vertical="center"/>
    </xf>
    <xf numFmtId="43" fontId="0" fillId="0" borderId="36" xfId="23" applyFill="1" applyBorder="1" applyAlignment="1">
      <alignment horizontal="right" vertical="center"/>
    </xf>
    <xf numFmtId="43" fontId="0" fillId="0" borderId="12" xfId="23" applyFill="1" applyBorder="1" applyAlignment="1">
      <alignment vertical="center"/>
    </xf>
    <xf numFmtId="43" fontId="0" fillId="0" borderId="37" xfId="23" applyFill="1" applyBorder="1" applyAlignment="1">
      <alignment horizontal="right" vertical="center"/>
    </xf>
    <xf numFmtId="43" fontId="0" fillId="0" borderId="37" xfId="23" applyFill="1" applyBorder="1" applyAlignment="1">
      <alignment horizontal="right" vertical="center"/>
    </xf>
    <xf numFmtId="0" fontId="10" fillId="0" borderId="9" xfId="0" applyFont="1" applyFill="1" applyBorder="1" applyAlignment="1">
      <alignment horizontal="center" vertical="center"/>
    </xf>
    <xf numFmtId="43" fontId="10" fillId="0" borderId="13" xfId="23" applyFont="1" applyFill="1" applyBorder="1" applyAlignment="1">
      <alignment horizontal="right" vertical="center"/>
    </xf>
    <xf numFmtId="0" fontId="0" fillId="0" borderId="9" xfId="0" applyFont="1" applyFill="1" applyBorder="1" applyAlignment="1">
      <alignment horizontal="left" vertical="center"/>
    </xf>
    <xf numFmtId="43" fontId="0" fillId="0" borderId="38" xfId="23" applyFill="1" applyBorder="1" applyAlignment="1">
      <alignment horizontal="right" vertical="center"/>
    </xf>
    <xf numFmtId="0" fontId="10" fillId="0" borderId="12" xfId="0" applyFont="1" applyFill="1" applyBorder="1" applyAlignment="1">
      <alignment horizontal="center" vertical="center"/>
    </xf>
    <xf numFmtId="43" fontId="10" fillId="0" borderId="36" xfId="23" applyFont="1" applyFill="1" applyBorder="1" applyAlignment="1">
      <alignment horizontal="right" vertical="center"/>
    </xf>
    <xf numFmtId="43" fontId="10" fillId="0" borderId="29" xfId="23" applyFont="1" applyFill="1" applyBorder="1" applyAlignment="1">
      <alignment horizontal="right" vertical="center"/>
    </xf>
    <xf numFmtId="0" fontId="10" fillId="0" borderId="39" xfId="0" applyNumberFormat="1" applyFont="1" applyFill="1" applyBorder="1" applyAlignment="1">
      <alignment horizontal="center" vertical="center"/>
    </xf>
    <xf numFmtId="0" fontId="0" fillId="0" borderId="14" xfId="0" applyFill="1" applyBorder="1" applyAlignment="1">
      <alignment vertical="center"/>
    </xf>
    <xf numFmtId="43" fontId="0" fillId="0" borderId="14" xfId="23" applyNumberFormat="1" applyFill="1" applyBorder="1" applyAlignment="1">
      <alignment horizontal="right" vertical="center"/>
    </xf>
    <xf numFmtId="43" fontId="0" fillId="0" borderId="14" xfId="23" applyNumberFormat="1" applyFill="1" applyBorder="1" applyAlignment="1">
      <alignment horizontal="right" vertical="center"/>
    </xf>
    <xf numFmtId="0" fontId="0" fillId="0" borderId="9" xfId="0" applyNumberFormat="1" applyFill="1" applyBorder="1" applyAlignment="1">
      <alignment vertical="center" wrapText="1"/>
    </xf>
    <xf numFmtId="178" fontId="0" fillId="0" borderId="9" xfId="23" applyNumberFormat="1" applyFill="1" applyBorder="1" applyAlignment="1">
      <alignment horizontal="right" vertical="center"/>
    </xf>
    <xf numFmtId="0" fontId="10" fillId="0" borderId="9" xfId="0" applyFont="1" applyFill="1" applyBorder="1" applyAlignment="1">
      <alignment horizontal="center" vertical="center"/>
    </xf>
    <xf numFmtId="43" fontId="10" fillId="0" borderId="13" xfId="23" applyNumberFormat="1" applyFont="1" applyFill="1" applyBorder="1" applyAlignment="1">
      <alignment horizontal="right" vertical="center"/>
    </xf>
    <xf numFmtId="43" fontId="0" fillId="0" borderId="13" xfId="23" applyNumberFormat="1" applyFill="1" applyBorder="1" applyAlignment="1">
      <alignment horizontal="right" vertical="center"/>
    </xf>
    <xf numFmtId="43" fontId="0" fillId="0" borderId="13" xfId="23" applyNumberFormat="1" applyFill="1" applyBorder="1" applyAlignment="1">
      <alignment horizontal="right" vertical="center"/>
    </xf>
    <xf numFmtId="178" fontId="0" fillId="0" borderId="12" xfId="23" applyNumberFormat="1" applyFill="1" applyBorder="1" applyAlignment="1">
      <alignment horizontal="right" vertical="center"/>
    </xf>
    <xf numFmtId="0" fontId="0" fillId="0" borderId="12" xfId="0" applyFill="1" applyBorder="1" applyAlignment="1">
      <alignment vertical="center"/>
    </xf>
    <xf numFmtId="43" fontId="10" fillId="0" borderId="9" xfId="23" applyNumberFormat="1" applyFont="1" applyFill="1" applyBorder="1" applyAlignment="1">
      <alignment horizontal="right" vertical="center"/>
    </xf>
    <xf numFmtId="43" fontId="10" fillId="0" borderId="9" xfId="23" applyNumberFormat="1" applyFont="1" applyFill="1" applyBorder="1" applyAlignment="1">
      <alignment horizontal="right" vertical="center"/>
    </xf>
    <xf numFmtId="0" fontId="10" fillId="0" borderId="31" xfId="0" applyNumberFormat="1" applyFont="1" applyFill="1" applyBorder="1" applyAlignment="1">
      <alignment horizontal="center" vertical="center"/>
    </xf>
    <xf numFmtId="0" fontId="0" fillId="0" borderId="26" xfId="0" applyFill="1" applyBorder="1" applyAlignment="1">
      <alignmen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43" fontId="0" fillId="0" borderId="36" xfId="23" applyFill="1" applyBorder="1" applyAlignment="1">
      <alignment horizontal="right" vertical="center"/>
    </xf>
    <xf numFmtId="0" fontId="0" fillId="0" borderId="12" xfId="0" applyFill="1" applyBorder="1" applyAlignment="1">
      <alignment vertical="center" wrapText="1"/>
    </xf>
    <xf numFmtId="0" fontId="10" fillId="0" borderId="29" xfId="0" applyFont="1" applyFill="1" applyBorder="1" applyAlignment="1">
      <alignment horizontal="center" vertical="center"/>
    </xf>
    <xf numFmtId="43" fontId="0" fillId="0" borderId="0" xfId="23" applyFill="1" applyAlignment="1">
      <alignment horizontal="right" vertical="center"/>
    </xf>
    <xf numFmtId="43" fontId="10" fillId="0" borderId="40" xfId="23" applyFont="1" applyFill="1" applyBorder="1" applyAlignment="1">
      <alignment horizontal="center" vertical="center" wrapText="1"/>
    </xf>
    <xf numFmtId="43" fontId="10" fillId="0" borderId="40" xfId="23" applyFont="1" applyFill="1" applyBorder="1" applyAlignment="1">
      <alignment horizontal="center" vertical="center" wrapText="1"/>
    </xf>
    <xf numFmtId="43" fontId="10" fillId="0" borderId="41" xfId="23" applyFont="1" applyFill="1" applyBorder="1" applyAlignment="1">
      <alignment horizontal="center" vertical="center" wrapText="1"/>
    </xf>
    <xf numFmtId="10" fontId="0" fillId="0" borderId="36" xfId="23" applyNumberFormat="1" applyFill="1" applyBorder="1" applyAlignment="1">
      <alignment horizontal="right" vertical="center"/>
    </xf>
    <xf numFmtId="43" fontId="0" fillId="0" borderId="13" xfId="23" applyFill="1" applyBorder="1" applyAlignment="1">
      <alignment vertical="center"/>
    </xf>
    <xf numFmtId="43" fontId="0" fillId="0" borderId="42" xfId="23" applyFill="1" applyBorder="1" applyAlignment="1">
      <alignment horizontal="right" vertical="center"/>
    </xf>
    <xf numFmtId="10" fontId="0" fillId="0" borderId="0" xfId="0" applyNumberFormat="1" applyAlignment="1">
      <alignment vertical="center"/>
    </xf>
    <xf numFmtId="43" fontId="0" fillId="0" borderId="22" xfId="23" applyFill="1" applyBorder="1" applyAlignment="1">
      <alignment horizontal="right" vertical="center"/>
    </xf>
    <xf numFmtId="43" fontId="0" fillId="0" borderId="22" xfId="23" applyFill="1" applyBorder="1" applyAlignment="1">
      <alignment vertical="center"/>
    </xf>
    <xf numFmtId="43" fontId="0" fillId="0" borderId="42" xfId="23" applyFill="1" applyBorder="1" applyAlignment="1">
      <alignment vertical="center"/>
    </xf>
    <xf numFmtId="43" fontId="0" fillId="0" borderId="22" xfId="23" applyFill="1" applyBorder="1" applyAlignment="1">
      <alignment horizontal="right" vertical="center"/>
    </xf>
    <xf numFmtId="43" fontId="0" fillId="0" borderId="22" xfId="23" applyFill="1" applyBorder="1" applyAlignment="1">
      <alignment vertical="center"/>
    </xf>
    <xf numFmtId="43" fontId="0" fillId="0" borderId="13" xfId="23" applyFill="1" applyBorder="1" applyAlignment="1">
      <alignment vertical="center"/>
    </xf>
    <xf numFmtId="43" fontId="0" fillId="0" borderId="42" xfId="23" applyFill="1" applyBorder="1" applyAlignment="1">
      <alignment vertical="center"/>
    </xf>
    <xf numFmtId="43" fontId="0" fillId="0" borderId="13" xfId="23" applyFill="1" applyBorder="1" applyAlignment="1">
      <alignment horizontal="right" vertical="center"/>
    </xf>
    <xf numFmtId="178" fontId="0" fillId="0" borderId="0" xfId="0" applyNumberFormat="1" applyAlignment="1">
      <alignment vertical="center"/>
    </xf>
    <xf numFmtId="43" fontId="0" fillId="0" borderId="36" xfId="23" applyFill="1" applyBorder="1" applyAlignment="1">
      <alignment horizontal="right" vertical="center"/>
    </xf>
    <xf numFmtId="43" fontId="0" fillId="0" borderId="36" xfId="23" applyFill="1" applyBorder="1" applyAlignment="1">
      <alignment vertical="center"/>
    </xf>
    <xf numFmtId="43" fontId="10" fillId="0" borderId="13" xfId="23" applyFont="1" applyFill="1" applyBorder="1" applyAlignment="1">
      <alignment horizontal="right" vertical="center"/>
    </xf>
    <xf numFmtId="43" fontId="10" fillId="0" borderId="13" xfId="23" applyFont="1" applyFill="1" applyBorder="1" applyAlignment="1">
      <alignment vertical="center"/>
    </xf>
    <xf numFmtId="43" fontId="10" fillId="0" borderId="42" xfId="23" applyFont="1" applyFill="1" applyBorder="1" applyAlignment="1">
      <alignment horizontal="right" vertical="center"/>
    </xf>
    <xf numFmtId="43" fontId="10" fillId="0" borderId="30" xfId="23" applyFont="1" applyFill="1" applyBorder="1" applyAlignment="1">
      <alignment horizontal="right" vertical="center"/>
    </xf>
    <xf numFmtId="43" fontId="10" fillId="0" borderId="30" xfId="23" applyFont="1" applyFill="1" applyBorder="1" applyAlignment="1">
      <alignment vertical="center"/>
    </xf>
    <xf numFmtId="43" fontId="10" fillId="0" borderId="43" xfId="23" applyFont="1" applyFill="1" applyBorder="1" applyAlignment="1">
      <alignment horizontal="right" vertical="center"/>
    </xf>
    <xf numFmtId="10" fontId="10" fillId="0" borderId="0" xfId="0" applyNumberFormat="1" applyFont="1" applyFill="1" applyAlignment="1">
      <alignment horizontal="center" vertical="center"/>
    </xf>
    <xf numFmtId="43" fontId="10" fillId="0" borderId="0" xfId="23" applyFont="1" applyFill="1" applyAlignment="1">
      <alignment horizontal="center" vertical="center"/>
    </xf>
    <xf numFmtId="10" fontId="0" fillId="0" borderId="40" xfId="23" applyNumberFormat="1" applyFill="1" applyBorder="1" applyAlignment="1">
      <alignment horizontal="right" vertical="center"/>
    </xf>
    <xf numFmtId="43" fontId="0" fillId="0" borderId="26" xfId="23" applyNumberFormat="1" applyFill="1" applyBorder="1" applyAlignment="1">
      <alignment horizontal="right" vertical="center"/>
    </xf>
    <xf numFmtId="43" fontId="0" fillId="0" borderId="40" xfId="23" applyNumberFormat="1" applyFill="1" applyBorder="1" applyAlignment="1">
      <alignment horizontal="right" vertical="center"/>
    </xf>
    <xf numFmtId="43" fontId="0" fillId="0" borderId="40" xfId="23" applyFill="1" applyBorder="1" applyAlignment="1">
      <alignment vertical="center"/>
    </xf>
    <xf numFmtId="43" fontId="0" fillId="0" borderId="41" xfId="23" applyNumberFormat="1" applyFill="1" applyBorder="1" applyAlignment="1">
      <alignment horizontal="right" vertical="center"/>
    </xf>
    <xf numFmtId="10" fontId="0" fillId="0" borderId="13" xfId="23" applyNumberFormat="1" applyFill="1" applyBorder="1" applyAlignment="1">
      <alignment horizontal="right" vertical="center"/>
    </xf>
    <xf numFmtId="43" fontId="0" fillId="0" borderId="42" xfId="23" applyFill="1" applyBorder="1" applyAlignment="1">
      <alignment horizontal="right" vertical="center"/>
    </xf>
    <xf numFmtId="10" fontId="10" fillId="0" borderId="13" xfId="23" applyNumberFormat="1" applyFont="1" applyFill="1" applyBorder="1" applyAlignment="1">
      <alignment horizontal="right" vertical="center"/>
    </xf>
    <xf numFmtId="43" fontId="10" fillId="0" borderId="13" xfId="23" applyNumberFormat="1" applyFont="1" applyFill="1" applyBorder="1" applyAlignment="1">
      <alignment horizontal="right" vertical="center"/>
    </xf>
    <xf numFmtId="43" fontId="10" fillId="0" borderId="42" xfId="23" applyNumberFormat="1" applyFont="1" applyFill="1" applyBorder="1" applyAlignment="1">
      <alignment horizontal="right" vertical="center"/>
    </xf>
    <xf numFmtId="10" fontId="10" fillId="0" borderId="30" xfId="23" applyNumberFormat="1" applyFont="1" applyFill="1" applyBorder="1" applyAlignment="1">
      <alignment horizontal="right" vertical="center"/>
    </xf>
    <xf numFmtId="43" fontId="10" fillId="0" borderId="30" xfId="23" applyFont="1" applyFill="1" applyBorder="1" applyAlignment="1">
      <alignment horizontal="right" vertical="center"/>
    </xf>
    <xf numFmtId="43" fontId="10" fillId="0" borderId="30" xfId="23" applyNumberFormat="1" applyFont="1" applyFill="1" applyBorder="1" applyAlignment="1">
      <alignment horizontal="right" vertical="center"/>
    </xf>
    <xf numFmtId="43" fontId="10" fillId="0" borderId="43" xfId="23" applyNumberFormat="1" applyFont="1" applyFill="1" applyBorder="1" applyAlignment="1">
      <alignment horizontal="right" vertical="center"/>
    </xf>
    <xf numFmtId="10" fontId="0" fillId="0" borderId="26" xfId="23" applyNumberFormat="1" applyFill="1" applyBorder="1" applyAlignment="1">
      <alignment horizontal="right" vertical="center"/>
    </xf>
    <xf numFmtId="43" fontId="0" fillId="0" borderId="40" xfId="23" applyFill="1" applyBorder="1" applyAlignment="1">
      <alignment horizontal="right" vertical="center"/>
    </xf>
    <xf numFmtId="43" fontId="0" fillId="0" borderId="26" xfId="23" applyFill="1" applyBorder="1" applyAlignment="1">
      <alignment vertical="center"/>
    </xf>
    <xf numFmtId="43" fontId="0" fillId="0" borderId="41" xfId="23" applyFill="1" applyBorder="1" applyAlignment="1">
      <alignment horizontal="right" vertical="center"/>
    </xf>
    <xf numFmtId="10" fontId="10" fillId="0" borderId="29" xfId="23" applyNumberFormat="1" applyFont="1" applyFill="1" applyBorder="1" applyAlignment="1">
      <alignment horizontal="right" vertical="center"/>
    </xf>
    <xf numFmtId="43" fontId="10" fillId="0" borderId="30" xfId="23" applyFont="1" applyFill="1" applyBorder="1" applyAlignment="1">
      <alignment horizontal="right" vertical="center"/>
    </xf>
    <xf numFmtId="43" fontId="10" fillId="0" borderId="29" xfId="23" applyNumberFormat="1" applyFont="1" applyFill="1" applyBorder="1" applyAlignment="1">
      <alignment horizontal="right" vertical="center"/>
    </xf>
    <xf numFmtId="43" fontId="10" fillId="0" borderId="43" xfId="23" applyFont="1" applyFill="1" applyBorder="1" applyAlignment="1">
      <alignment horizontal="right" vertical="center"/>
    </xf>
    <xf numFmtId="0" fontId="0" fillId="0" borderId="0" xfId="0" applyNumberForma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vertical="center"/>
    </xf>
    <xf numFmtId="0" fontId="10" fillId="0" borderId="44" xfId="0" applyFont="1" applyFill="1" applyBorder="1" applyAlignment="1">
      <alignment horizontal="center" vertical="center"/>
    </xf>
    <xf numFmtId="43" fontId="0" fillId="0" borderId="45" xfId="23" applyFill="1" applyBorder="1" applyAlignment="1">
      <alignment horizontal="right" vertical="center"/>
    </xf>
    <xf numFmtId="43" fontId="10" fillId="0" borderId="45" xfId="23" applyFont="1" applyFill="1" applyBorder="1" applyAlignment="1">
      <alignment horizontal="right" vertical="center"/>
    </xf>
    <xf numFmtId="10" fontId="10" fillId="0" borderId="45" xfId="23" applyNumberFormat="1" applyFont="1" applyFill="1" applyBorder="1" applyAlignment="1">
      <alignment horizontal="right" vertical="center"/>
    </xf>
    <xf numFmtId="0" fontId="0" fillId="0" borderId="0" xfId="0" applyNumberFormat="1" applyFill="1" applyBorder="1" applyAlignment="1">
      <alignment vertical="center"/>
    </xf>
    <xf numFmtId="0" fontId="10" fillId="0" borderId="45" xfId="0" applyFont="1" applyFill="1" applyBorder="1" applyAlignment="1">
      <alignment horizontal="center" vertical="center"/>
    </xf>
    <xf numFmtId="43" fontId="10" fillId="0" borderId="45" xfId="23" applyNumberFormat="1" applyFont="1" applyFill="1" applyBorder="1" applyAlignment="1">
      <alignment horizontal="right" vertical="center"/>
    </xf>
    <xf numFmtId="10" fontId="0" fillId="0" borderId="0" xfId="0" applyNumberFormat="1" applyFill="1" applyAlignment="1">
      <alignment horizontal="center" vertical="center"/>
    </xf>
    <xf numFmtId="43" fontId="0" fillId="0" borderId="0" xfId="23" applyFill="1" applyAlignment="1">
      <alignment horizontal="center" vertical="center"/>
    </xf>
    <xf numFmtId="10" fontId="10" fillId="0" borderId="45" xfId="0" applyNumberFormat="1" applyFont="1" applyFill="1" applyBorder="1" applyAlignment="1">
      <alignment vertical="center"/>
    </xf>
    <xf numFmtId="43" fontId="10" fillId="0" borderId="46" xfId="23" applyFont="1" applyFill="1" applyBorder="1" applyAlignment="1">
      <alignment vertical="center"/>
    </xf>
    <xf numFmtId="43" fontId="10" fillId="0" borderId="46" xfId="23" applyNumberFormat="1" applyFont="1" applyFill="1" applyBorder="1" applyAlignment="1">
      <alignment horizontal="right" vertical="center"/>
    </xf>
    <xf numFmtId="43" fontId="10" fillId="0" borderId="47" xfId="23" applyFont="1" applyFill="1" applyBorder="1" applyAlignment="1">
      <alignment horizontal="right" vertical="center"/>
    </xf>
  </cellXfs>
  <cellStyles count="62">
    <cellStyle name="Normal" xfId="0"/>
    <cellStyle name="Currency [0]" xfId="15"/>
    <cellStyle name="20% - 强调文字颜色 3" xfId="16"/>
    <cellStyle name="输入" xfId="17"/>
    <cellStyle name="Currency" xfId="18"/>
    <cellStyle name="Comma [0]" xfId="19"/>
    <cellStyle name="常规_2018年中山市财政预算收支草案20180111" xfId="20"/>
    <cellStyle name="40% - 强调文字颜色 3" xfId="21"/>
    <cellStyle name="差" xfId="22"/>
    <cellStyle name="Comma" xfId="23"/>
    <cellStyle name="常规_一般公共预算支出明细 " xfId="24"/>
    <cellStyle name="常规_Xl0000049" xfId="25"/>
    <cellStyle name="60% - 强调文字颜色 3" xfId="26"/>
    <cellStyle name="Hyperlink" xfId="27"/>
    <cellStyle name="Percent" xfId="28"/>
    <cellStyle name="常规_中山市南区2019年预算草案1.4" xfId="29"/>
    <cellStyle name="Followed Hyperlink" xfId="30"/>
    <cellStyle name="注释" xfId="31"/>
    <cellStyle name="60% - 强调文字颜色 2" xfId="32"/>
    <cellStyle name="标题 4" xfId="33"/>
    <cellStyle name="警告文本" xfId="34"/>
    <cellStyle name="标题" xfId="35"/>
    <cellStyle name="解释性文本" xfId="36"/>
    <cellStyle name="常规_2007年保工资、保运转最低支出标准"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常规_Sheet2"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常规_2015.12.22(调整表11）参照省的表二" xfId="63"/>
    <cellStyle name="强调文字颜色 5" xfId="64"/>
    <cellStyle name="40% - 强调文字颜色 5" xfId="65"/>
    <cellStyle name="常规_市本级2016年一般公共预算支出明细草案（按功能类科目）1 2" xfId="66"/>
    <cellStyle name="60% - 强调文字颜色 5" xfId="67"/>
    <cellStyle name="强调文字颜色 6" xfId="68"/>
    <cellStyle name="40% - 强调文字颜色 6" xfId="69"/>
    <cellStyle name="常规_2016年区预算调整（合并）" xfId="70"/>
    <cellStyle name="60% - 强调文字颜色 6" xfId="71"/>
    <cellStyle name="常规_2016预算报告附件2&amp;amp;amp;amp;amp;amp;amp;3" xfId="72"/>
    <cellStyle name="常规_2016预算报告附件2&amp;3" xfId="73"/>
    <cellStyle name="常规 7" xfId="74"/>
    <cellStyle name="常规_2008年预算收支草案_2014年预算草案三稿(1 9)"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6.&#39044;&#20915;&#31639;&#25253;&#21578;\&#20013;&#36130;&#39044;%20&#12308;2019&#12309;71&#21495;%20&#20851;&#20110;&#21360;&#21457;&#21508;&#38215;&#21306;&#39044;&#20915;&#31639;&#20844;&#24320;&#27169;&#26495;&#30340;&#36890;&#30693;\&#20851;&#20110;&#21360;&#21457;&#21508;&#38215;&#20851;&#20110;&#21360;&#21457;&#21508;&#38215;&#65288;&#21306;&#65289;&#39044;&#20915;&#31639;&#20844;&#24320;&#27169;&#26495;&#30340;&#36890;&#30693;\&#38468;&#20214;1%2020XX%20%20%20&#24180;%20&#38215;&#65288;&#21306;&#65289;&#32423;%20&#25919;&#24220;&#39044;&#31639;&#20844;&#24320;&#27169;&#26495;\20XX&#24180;&#38215;&#21306;&#25919;&#24220;&#39044;&#31639;&#20844;&#24320;&#27169;&#264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6.&#39044;&#20915;&#31639;&#25253;&#21578;\&#20013;&#36130;&#39044;%20&#12308;2019&#12309;71&#21495;%20&#20851;&#20110;&#21360;&#21457;&#21508;&#38215;&#21306;&#39044;&#20915;&#31639;&#20844;&#24320;&#27169;&#26495;&#30340;&#36890;&#30693;\&#20851;&#20110;&#21360;&#21457;&#21508;&#38215;&#20851;&#20110;&#21360;&#21457;&#21508;&#38215;&#65288;&#21306;&#65289;&#39044;&#20915;&#31639;&#20844;&#24320;&#27169;&#26495;&#30340;&#36890;&#30693;\&#38468;&#20214;1%2020XX%20%20%20&#24180;%20&#38215;&#65288;&#21306;&#65289;&#32423;%20&#25919;&#24220;&#39044;&#31639;&#20844;&#24320;&#27169;&#26495;\20XX&#24180;&#38215;&#21306;&#25919;&#24220;&#39044;&#31639;&#20844;&#24320;&#27169;&#2649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26032;&#24066;&#21439;&#32452;&#24037;&#20316;\&#36130;&#25919;&#20307;&#21046;\&#21439;&#32423;&#22522;&#26412;&#36130;&#21147;&#20445;&#38556;&#26426;&#21046;\20190527-&#36130;&#25919;&#37096;&#24102;&#22238;&#36164;&#26009;\20190515-&#36130;&#25919;&#37096;\&#21439;&#32423;&#22522;&#26412;&#36130;&#21147;&#20445;&#38556;&#26426;&#21046;\2019&#24180;&#21439;&#20445;&#27979;&#31639;&#34920;\0927&#21457;&#24191;&#19996;&#21494;\&#31532;&#20108;&#38454;&#27573;&#65288;&#32467;&#26524;&#24615;&#22791;&#20221;&#65289;&#65306;2019&#24180;&#21439;&#32423;&#22522;&#26412;&#36130;&#21147;&#20445;&#38556;&#36716;&#31227;&#25903;&#20184;&#27979;&#31639;0623MR.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19977;&#20445;&#39044;&#31639;&#32534;&#21046;&#23457;&#26680;\&#65281;&#65281;2019&#24180;&#30465;&#23450;&#8220;&#19977;&#20445;&#8221;&#38656;&#27714;&#24773;&#20917;&#34920;&#65288;&#32844;&#19994;&#24180;&#37329;&#19981;&#35745;&#20837;&#30465;&#26631;&#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25105;&#30340;\2014\2014&#24180;&#39044;&#31639;\2014&#24180;&#39044;&#3163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Documents%20and%20Settings\czk\Local%20Settings\Temporary%20Internet%20Files\OLK49A\2014&#24180;&#39044;&#31639;&#34920;&#26684;&#65288;&#22478;&#21306;&#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Documents%20and%20Settings\czk\Local%20Settings\Temporary%20Internet%20Files\OLK49A\2014&#24180;&#39044;&#31639;&#34920;&#26684;&#65288;&#22478;&#2130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一般公共预算收入"/>
      <sheetName val="2、一般公共预算支出"/>
      <sheetName val="3、一般公共预算支出表（按功能分类项级科目）"/>
      <sheetName val="4、一般公共预算支出表（按政府预算经济分类款级科目）"/>
      <sheetName val="5、一般公共预算“三公”经费表"/>
      <sheetName val="6、政府性基金收入"/>
      <sheetName val="7、政府性基金支出"/>
      <sheetName val="8、政府性基金支出（按功能分类项级科目）"/>
      <sheetName val="9、政府债券转贷及还本情况表"/>
      <sheetName val="一般公共预算支出明细表（按功能类至项级）"/>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一般公共预算收入"/>
      <sheetName val="2、一般公共预算支出"/>
      <sheetName val="3、一般公共预算支出表（按功能分类项级科目）"/>
      <sheetName val="4、一般公共预算支出表（按政府预算经济分类款级科目）"/>
      <sheetName val="5、一般公共预算“三公”经费表"/>
      <sheetName val="6、政府性基金收入"/>
      <sheetName val="7、政府性基金支出"/>
      <sheetName val="8、政府性基金支出（按功能分类项级科目）"/>
      <sheetName val="9、政府债券转贷及还本情况表"/>
      <sheetName val="一般公共预算支出明细表（按功能类至项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J02-1分配因素"/>
      <sheetName val="J02-1三保补助"/>
      <sheetName val="一、结果表"/>
      <sheetName val="J01-发文表"/>
      <sheetName val="J02-3改善均衡度奖励"/>
      <sheetName val="J03阶段性财力补助"/>
      <sheetName val="二、过渡表"/>
      <sheetName val="Sheet1"/>
      <sheetName val="G013+1补助"/>
      <sheetName val="J02-2减税补助"/>
      <sheetName val="深度贫困县补助"/>
      <sheetName val="G01-1三保付息"/>
      <sheetName val="G03-1均衡度奖励"/>
      <sheetName val="省级财力下沉奖励"/>
      <sheetName val="G04困难系数"/>
      <sheetName val="三、测算表"/>
      <sheetName val="C01-1工资运转"/>
      <sheetName val="C01-2民生"/>
      <sheetName val="C02三保财力"/>
      <sheetName val="C03-2均衡度测算"/>
      <sheetName val="四、基础数据"/>
      <sheetName val="J01编码表"/>
      <sheetName val="J02-1标准"/>
      <sheetName val="J02-2分省基础数据"/>
      <sheetName val="J02-3分县基础数据"/>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第一部分 基础数据"/>
      <sheetName val="A01 人口"/>
      <sheetName val="A02 国标保工资保运转需求"/>
      <sheetName val="A03 国标保基本民生需求"/>
      <sheetName val="第二部分 范围和标准"/>
      <sheetName val="B01 保工资保运转"/>
      <sheetName val="B02 保基本民生"/>
      <sheetName val="第三部分 测算结果"/>
      <sheetName val="C01 保工资保运转需求（规范津补贴按实际计算，省标） "/>
      <sheetName val="C02 保基本民生需求（省标）"/>
      <sheetName val="C03 财力水平"/>
      <sheetName val="C04  财力保障水平（省标，津补贴按实际计算）"/>
      <sheetName val="C04  财力保障水平（省标，津补贴按3万计算）"/>
      <sheetName val="第四部分 其他"/>
      <sheetName val="D01 保工资保运转（国标）"/>
      <sheetName val="D02 保基本民生需求（国标）"/>
      <sheetName val="D03 财力保障水平（国标）"/>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预算内(全市）"/>
      <sheetName val="预算内（市本级）"/>
      <sheetName val="预算内（火炬）"/>
      <sheetName val="预算支出明细表"/>
      <sheetName val="三公经费"/>
      <sheetName val="预算内基金（全市）"/>
      <sheetName val="预算内基金（市本级）"/>
      <sheetName val="预算内基金（火炬）"/>
      <sheetName val="基金明细表"/>
      <sheetName val="2013年支出情况表（全市公共财政和基金)"/>
      <sheetName val="国资经营（全市）"/>
      <sheetName val="国资经营（市本级）"/>
      <sheetName val="国资经营（火炬区）"/>
      <sheetName val="社保基金预算"/>
      <sheetName val="收入来源"/>
      <sheetName val="基建汇总"/>
      <sheetName val="(1)新建  (2)"/>
      <sheetName val="汇总"/>
      <sheetName val="价格调节基金"/>
      <sheetName val="促进就业资金"/>
      <sheetName val="拥军优属保障金"/>
      <sheetName val="水利建设资金"/>
      <sheetName val="住房保障专项资金（廉租房）"/>
      <sheetName val="其他资金"/>
      <sheetName val="财政专户明细"/>
      <sheetName val="汇总 (2)"/>
      <sheetName val="石岐区"/>
      <sheetName val="东区"/>
      <sheetName val="西区"/>
      <sheetName val="南区"/>
      <sheetName val="五桂山"/>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表一（城区公共财政预算报表）"/>
      <sheetName val="表二 （预算支出表）"/>
      <sheetName val="表三（政府性基金报表）"/>
      <sheetName val="表四（非税收入明细表）"/>
      <sheetName val="表五（决算信息公开自查表）"/>
      <sheetName val="表六（预算公开自查表 ）"/>
      <sheetName val="表七（转移性收入安排的支出预算）"/>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表一（城区公共财政预算报表）"/>
      <sheetName val="表二 （预算支出表）"/>
      <sheetName val="表三（政府性基金报表）"/>
      <sheetName val="表四（非税收入明细表）"/>
      <sheetName val="表五（决算信息公开自查表）"/>
      <sheetName val="表六（预算公开自查表 ）"/>
      <sheetName val="表七（转移性收入安排的支出预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69"/>
  <sheetViews>
    <sheetView tabSelected="1" zoomScale="90" zoomScaleNormal="90" zoomScaleSheetLayoutView="100" workbookViewId="0" topLeftCell="A1">
      <pane xSplit="3" ySplit="4" topLeftCell="D14" activePane="bottomRight" state="frozen"/>
      <selection pane="bottomRight" activeCell="U33" activeCellId="1" sqref="U31 U33"/>
    </sheetView>
  </sheetViews>
  <sheetFormatPr defaultColWidth="9.00390625" defaultRowHeight="13.5"/>
  <cols>
    <col min="1" max="1" width="34.875" style="300" customWidth="1"/>
    <col min="2" max="2" width="12.625" style="300" hidden="1" customWidth="1"/>
    <col min="3" max="3" width="12.875" style="300" hidden="1" customWidth="1"/>
    <col min="4" max="5" width="13.125" style="300" hidden="1" customWidth="1"/>
    <col min="6" max="6" width="14.125" style="300" customWidth="1"/>
    <col min="7" max="7" width="15.00390625" style="301" customWidth="1"/>
    <col min="8" max="8" width="11.00390625" style="300" customWidth="1"/>
    <col min="9" max="9" width="13.00390625" style="300" customWidth="1"/>
    <col min="10" max="10" width="32.75390625" style="300" customWidth="1"/>
    <col min="11" max="12" width="12.625" style="300" hidden="1" customWidth="1"/>
    <col min="13" max="13" width="13.125" style="300" hidden="1" customWidth="1"/>
    <col min="14" max="14" width="14.125" style="300" hidden="1" customWidth="1"/>
    <col min="15" max="15" width="15.25390625" style="300" customWidth="1"/>
    <col min="16" max="16" width="14.75390625" style="301" customWidth="1"/>
    <col min="17" max="17" width="11.125" style="300" customWidth="1"/>
    <col min="18" max="19" width="14.25390625" style="302" hidden="1" customWidth="1"/>
    <col min="20" max="20" width="17.375" style="302" hidden="1" customWidth="1"/>
    <col min="21" max="21" width="14.25390625" style="302" customWidth="1"/>
    <col min="22" max="22" width="13.75390625" style="0" bestFit="1" customWidth="1"/>
    <col min="23" max="24" width="12.625" style="0" bestFit="1" customWidth="1"/>
  </cols>
  <sheetData>
    <row r="1" ht="18" customHeight="1">
      <c r="A1" s="3" t="s">
        <v>0</v>
      </c>
    </row>
    <row r="2" spans="1:21" ht="30.75" customHeight="1">
      <c r="A2" s="303" t="s">
        <v>1</v>
      </c>
      <c r="B2" s="303"/>
      <c r="C2" s="303"/>
      <c r="D2" s="303"/>
      <c r="E2" s="303"/>
      <c r="F2" s="303"/>
      <c r="G2" s="303"/>
      <c r="H2" s="303"/>
      <c r="I2" s="303"/>
      <c r="J2" s="303"/>
      <c r="K2" s="303"/>
      <c r="L2" s="303"/>
      <c r="M2" s="303"/>
      <c r="N2" s="303"/>
      <c r="O2" s="303"/>
      <c r="P2" s="303"/>
      <c r="Q2" s="303"/>
      <c r="R2" s="303"/>
      <c r="S2" s="303"/>
      <c r="T2" s="303"/>
      <c r="U2" s="303"/>
    </row>
    <row r="3" spans="15:21" ht="13.5" customHeight="1">
      <c r="O3" s="353"/>
      <c r="P3" s="354"/>
      <c r="Q3" s="353"/>
      <c r="R3" s="401"/>
      <c r="S3" s="401"/>
      <c r="T3" s="401"/>
      <c r="U3" s="401" t="s">
        <v>2</v>
      </c>
    </row>
    <row r="4" spans="1:21" ht="28.5" customHeight="1">
      <c r="A4" s="304" t="s">
        <v>3</v>
      </c>
      <c r="B4" s="305" t="s">
        <v>4</v>
      </c>
      <c r="C4" s="306" t="s">
        <v>5</v>
      </c>
      <c r="D4" s="306" t="s">
        <v>6</v>
      </c>
      <c r="E4" s="306" t="s">
        <v>5</v>
      </c>
      <c r="F4" s="306" t="s">
        <v>7</v>
      </c>
      <c r="G4" s="307" t="s">
        <v>8</v>
      </c>
      <c r="H4" s="306" t="s">
        <v>9</v>
      </c>
      <c r="I4" s="306" t="s">
        <v>10</v>
      </c>
      <c r="J4" s="305" t="s">
        <v>11</v>
      </c>
      <c r="K4" s="305" t="s">
        <v>4</v>
      </c>
      <c r="L4" s="306" t="s">
        <v>5</v>
      </c>
      <c r="M4" s="355" t="s">
        <v>12</v>
      </c>
      <c r="N4" s="355" t="s">
        <v>5</v>
      </c>
      <c r="O4" s="306" t="s">
        <v>7</v>
      </c>
      <c r="P4" s="307" t="s">
        <v>8</v>
      </c>
      <c r="Q4" s="306" t="s">
        <v>9</v>
      </c>
      <c r="R4" s="402" t="s">
        <v>13</v>
      </c>
      <c r="S4" s="402" t="s">
        <v>14</v>
      </c>
      <c r="T4" s="403" t="s">
        <v>15</v>
      </c>
      <c r="U4" s="404" t="s">
        <v>16</v>
      </c>
    </row>
    <row r="5" spans="1:22" ht="24" customHeight="1">
      <c r="A5" s="279" t="s">
        <v>17</v>
      </c>
      <c r="B5" s="308">
        <f aca="true" t="shared" si="0" ref="B5:G5">B6+B7</f>
        <v>9935.65</v>
      </c>
      <c r="C5" s="308">
        <f t="shared" si="0"/>
        <v>-1377</v>
      </c>
      <c r="D5" s="308">
        <v>11252.34</v>
      </c>
      <c r="E5" s="308">
        <f t="shared" si="0"/>
        <v>-949.15</v>
      </c>
      <c r="F5" s="308">
        <f t="shared" si="0"/>
        <v>10074.16</v>
      </c>
      <c r="G5" s="172">
        <f t="shared" si="0"/>
        <v>10074.2</v>
      </c>
      <c r="H5" s="309">
        <f aca="true" t="shared" si="1" ref="H5:H15">G5/F5</f>
        <v>1.0000039705543688</v>
      </c>
      <c r="I5" s="308">
        <f>I6+I7</f>
        <v>15251.61</v>
      </c>
      <c r="J5" s="278" t="s">
        <v>18</v>
      </c>
      <c r="K5" s="308">
        <f>SUM(K6:K31)</f>
        <v>44324.25</v>
      </c>
      <c r="L5" s="356">
        <f>SUM(L6:L31)</f>
        <v>-8228.7</v>
      </c>
      <c r="M5" s="308">
        <v>38085.83</v>
      </c>
      <c r="N5" s="172">
        <f aca="true" t="shared" si="2" ref="N5:P5">SUM(N6:N30)</f>
        <v>3588.31039</v>
      </c>
      <c r="O5" s="172">
        <f t="shared" si="2"/>
        <v>47877.950000000004</v>
      </c>
      <c r="P5" s="357">
        <f t="shared" si="2"/>
        <v>46553.39</v>
      </c>
      <c r="Q5" s="405">
        <f aca="true" t="shared" si="3" ref="Q5:Q19">P5/O5</f>
        <v>0.9723346550969705</v>
      </c>
      <c r="R5" s="357">
        <f aca="true" t="shared" si="4" ref="R5:U5">SUM(R6:R30)</f>
        <v>46908.08</v>
      </c>
      <c r="S5" s="398"/>
      <c r="T5" s="406">
        <f t="shared" si="4"/>
        <v>938.397</v>
      </c>
      <c r="U5" s="407">
        <f t="shared" si="4"/>
        <v>48768.567</v>
      </c>
      <c r="V5" s="408"/>
    </row>
    <row r="6" spans="1:22" ht="24" customHeight="1">
      <c r="A6" s="279" t="s">
        <v>19</v>
      </c>
      <c r="B6" s="308">
        <v>8380</v>
      </c>
      <c r="C6" s="308">
        <v>0</v>
      </c>
      <c r="D6" s="310">
        <v>8300</v>
      </c>
      <c r="E6" s="308">
        <f>-859.01+200</f>
        <v>-659.01</v>
      </c>
      <c r="F6" s="172">
        <v>7589.74</v>
      </c>
      <c r="G6" s="172">
        <v>7589.78</v>
      </c>
      <c r="H6" s="309">
        <f t="shared" si="1"/>
        <v>1.0000052702727629</v>
      </c>
      <c r="I6" s="358">
        <v>9500</v>
      </c>
      <c r="J6" s="278" t="s">
        <v>20</v>
      </c>
      <c r="K6" s="308">
        <v>7614.05</v>
      </c>
      <c r="L6" s="356">
        <v>58</v>
      </c>
      <c r="M6" s="308">
        <v>8511.34</v>
      </c>
      <c r="N6" s="359">
        <v>883.0653390000007</v>
      </c>
      <c r="O6" s="172">
        <v>7169.5</v>
      </c>
      <c r="P6" s="360">
        <v>7094.87</v>
      </c>
      <c r="Q6" s="316">
        <f t="shared" si="3"/>
        <v>0.9895906269614339</v>
      </c>
      <c r="R6" s="172">
        <v>5805.66</v>
      </c>
      <c r="S6" s="409">
        <v>38.4</v>
      </c>
      <c r="T6" s="410">
        <f>55.64+3.23+2.21</f>
        <v>61.08</v>
      </c>
      <c r="U6" s="411">
        <f aca="true" t="shared" si="5" ref="U6:U10">R6+S6+T6</f>
        <v>5905.139999999999</v>
      </c>
      <c r="V6" s="408"/>
    </row>
    <row r="7" spans="1:22" ht="24" customHeight="1">
      <c r="A7" s="279" t="s">
        <v>21</v>
      </c>
      <c r="B7" s="308">
        <f>B8+B12+B15+B16+B17+B20</f>
        <v>1555.65</v>
      </c>
      <c r="C7" s="308">
        <f>C8+C12+C15+C16+C17+C20</f>
        <v>-1377</v>
      </c>
      <c r="D7" s="310">
        <v>2952.3399999999997</v>
      </c>
      <c r="E7" s="308">
        <f aca="true" t="shared" si="6" ref="E7:G7">E8+E12+E15+E16+E17+E18+E19+E20</f>
        <v>-290.14</v>
      </c>
      <c r="F7" s="308">
        <f t="shared" si="6"/>
        <v>2484.42</v>
      </c>
      <c r="G7" s="172">
        <f t="shared" si="6"/>
        <v>2484.42</v>
      </c>
      <c r="H7" s="309">
        <f t="shared" si="1"/>
        <v>1</v>
      </c>
      <c r="I7" s="172">
        <f>I8+I12+I15+I16+I17+I18+I19+I20</f>
        <v>5751.61</v>
      </c>
      <c r="J7" s="278" t="s">
        <v>22</v>
      </c>
      <c r="K7" s="308">
        <v>0</v>
      </c>
      <c r="L7" s="356">
        <v>0</v>
      </c>
      <c r="M7" s="308">
        <v>0</v>
      </c>
      <c r="N7" s="359">
        <v>0</v>
      </c>
      <c r="O7" s="356">
        <v>0</v>
      </c>
      <c r="P7" s="172">
        <v>0</v>
      </c>
      <c r="Q7" s="325">
        <v>0</v>
      </c>
      <c r="R7" s="308"/>
      <c r="S7" s="412"/>
      <c r="T7" s="413"/>
      <c r="U7" s="411">
        <f t="shared" si="5"/>
        <v>0</v>
      </c>
      <c r="V7" s="408"/>
    </row>
    <row r="8" spans="1:22" ht="24" customHeight="1">
      <c r="A8" s="279" t="s">
        <v>23</v>
      </c>
      <c r="B8" s="308">
        <v>938</v>
      </c>
      <c r="C8" s="308">
        <v>0</v>
      </c>
      <c r="D8" s="310">
        <v>950</v>
      </c>
      <c r="E8" s="308">
        <f aca="true" t="shared" si="7" ref="E8:G8">E9+E10+E11</f>
        <v>141.57</v>
      </c>
      <c r="F8" s="308">
        <f t="shared" si="7"/>
        <v>987.99</v>
      </c>
      <c r="G8" s="172">
        <f t="shared" si="7"/>
        <v>987.99</v>
      </c>
      <c r="H8" s="309">
        <f t="shared" si="1"/>
        <v>1</v>
      </c>
      <c r="I8" s="308">
        <f>I9+I10+I11</f>
        <v>1025</v>
      </c>
      <c r="J8" s="278" t="s">
        <v>24</v>
      </c>
      <c r="K8" s="308">
        <v>0</v>
      </c>
      <c r="L8" s="308">
        <v>0</v>
      </c>
      <c r="M8" s="361">
        <v>0</v>
      </c>
      <c r="N8" s="362">
        <v>0</v>
      </c>
      <c r="O8" s="363">
        <v>0</v>
      </c>
      <c r="P8" s="364">
        <v>0</v>
      </c>
      <c r="Q8" s="361">
        <v>0</v>
      </c>
      <c r="R8" s="308"/>
      <c r="S8" s="412"/>
      <c r="T8" s="413"/>
      <c r="U8" s="411">
        <f t="shared" si="5"/>
        <v>0</v>
      </c>
      <c r="V8" s="408"/>
    </row>
    <row r="9" spans="1:22" ht="24" customHeight="1">
      <c r="A9" s="279" t="s">
        <v>25</v>
      </c>
      <c r="B9" s="308">
        <v>613</v>
      </c>
      <c r="C9" s="308">
        <v>0</v>
      </c>
      <c r="D9" s="310">
        <v>562.43</v>
      </c>
      <c r="E9" s="308">
        <v>103.57</v>
      </c>
      <c r="F9" s="172">
        <v>674.91</v>
      </c>
      <c r="G9" s="172">
        <v>674.91</v>
      </c>
      <c r="H9" s="309">
        <f t="shared" si="1"/>
        <v>1</v>
      </c>
      <c r="I9" s="172">
        <v>695</v>
      </c>
      <c r="J9" s="278" t="s">
        <v>26</v>
      </c>
      <c r="K9" s="308">
        <v>4015.65</v>
      </c>
      <c r="L9" s="308">
        <v>22.4</v>
      </c>
      <c r="M9" s="356">
        <v>3959.13</v>
      </c>
      <c r="N9" s="359">
        <v>745.6688169999998</v>
      </c>
      <c r="O9" s="172">
        <v>5304.19</v>
      </c>
      <c r="P9" s="360">
        <v>5299.39</v>
      </c>
      <c r="Q9" s="405">
        <f t="shared" si="3"/>
        <v>0.999095055041392</v>
      </c>
      <c r="R9" s="172">
        <v>4562.16</v>
      </c>
      <c r="S9" s="409"/>
      <c r="T9" s="410">
        <f>25.43+0.91+0.17</f>
        <v>26.51</v>
      </c>
      <c r="U9" s="411">
        <f t="shared" si="5"/>
        <v>4588.67</v>
      </c>
      <c r="V9" s="408"/>
    </row>
    <row r="10" spans="1:22" ht="24" customHeight="1">
      <c r="A10" s="279" t="s">
        <v>27</v>
      </c>
      <c r="B10" s="308">
        <v>204</v>
      </c>
      <c r="C10" s="308">
        <v>0</v>
      </c>
      <c r="D10" s="310">
        <v>174.3</v>
      </c>
      <c r="E10" s="308">
        <v>38</v>
      </c>
      <c r="F10" s="172">
        <v>219.25</v>
      </c>
      <c r="G10" s="172">
        <v>219.25</v>
      </c>
      <c r="H10" s="309">
        <f t="shared" si="1"/>
        <v>1</v>
      </c>
      <c r="I10" s="172">
        <v>230</v>
      </c>
      <c r="J10" s="278" t="s">
        <v>28</v>
      </c>
      <c r="K10" s="308">
        <v>5463.81</v>
      </c>
      <c r="L10" s="308">
        <v>39.16</v>
      </c>
      <c r="M10" s="356">
        <v>7294.92</v>
      </c>
      <c r="N10" s="359">
        <v>-1022.9318979999998</v>
      </c>
      <c r="O10" s="172">
        <v>10211.269999999999</v>
      </c>
      <c r="P10" s="360">
        <v>9968.98</v>
      </c>
      <c r="Q10" s="405">
        <f t="shared" si="3"/>
        <v>0.9762722952189101</v>
      </c>
      <c r="R10" s="172">
        <v>6734.76</v>
      </c>
      <c r="S10" s="409">
        <v>18.69</v>
      </c>
      <c r="T10" s="410">
        <f>136.1+8.2+1+11.34+0.15</f>
        <v>156.79</v>
      </c>
      <c r="U10" s="411">
        <f t="shared" si="5"/>
        <v>6910.24</v>
      </c>
      <c r="V10" s="408"/>
    </row>
    <row r="11" spans="1:22" ht="24" customHeight="1">
      <c r="A11" s="279" t="s">
        <v>29</v>
      </c>
      <c r="B11" s="308">
        <v>120</v>
      </c>
      <c r="C11" s="308">
        <v>0</v>
      </c>
      <c r="D11" s="310">
        <v>213.27</v>
      </c>
      <c r="E11" s="308">
        <v>0</v>
      </c>
      <c r="F11" s="172">
        <v>93.83</v>
      </c>
      <c r="G11" s="172">
        <v>93.83</v>
      </c>
      <c r="H11" s="309">
        <f t="shared" si="1"/>
        <v>1</v>
      </c>
      <c r="I11" s="172">
        <v>100</v>
      </c>
      <c r="J11" s="278" t="s">
        <v>30</v>
      </c>
      <c r="K11" s="308">
        <v>608.06</v>
      </c>
      <c r="L11" s="308">
        <v>0</v>
      </c>
      <c r="M11" s="356">
        <v>732.62</v>
      </c>
      <c r="N11" s="359">
        <v>-169.33086400000002</v>
      </c>
      <c r="O11" s="172">
        <v>585.13</v>
      </c>
      <c r="P11" s="360">
        <v>580.4</v>
      </c>
      <c r="Q11" s="405">
        <f t="shared" si="3"/>
        <v>0.9919163262864662</v>
      </c>
      <c r="R11" s="172">
        <v>630.07</v>
      </c>
      <c r="S11" s="409"/>
      <c r="T11" s="410">
        <f>0.0031+0.0139</f>
        <v>0.016999999999999998</v>
      </c>
      <c r="U11" s="411">
        <f aca="true" t="shared" si="8" ref="U10:U27">R11+S11+T11</f>
        <v>630.0870000000001</v>
      </c>
      <c r="V11" s="408"/>
    </row>
    <row r="12" spans="1:22" ht="24" customHeight="1">
      <c r="A12" s="279" t="s">
        <v>31</v>
      </c>
      <c r="B12" s="308">
        <f aca="true" t="shared" si="9" ref="B12:G12">B13+B14</f>
        <v>617.65</v>
      </c>
      <c r="C12" s="308">
        <f t="shared" si="9"/>
        <v>0</v>
      </c>
      <c r="D12" s="310">
        <v>498.29</v>
      </c>
      <c r="E12" s="308">
        <f t="shared" si="9"/>
        <v>41</v>
      </c>
      <c r="F12" s="308">
        <f t="shared" si="9"/>
        <v>666.0799999999999</v>
      </c>
      <c r="G12" s="172">
        <f t="shared" si="9"/>
        <v>666.0799999999999</v>
      </c>
      <c r="H12" s="309">
        <f t="shared" si="1"/>
        <v>1</v>
      </c>
      <c r="I12" s="308">
        <f>I13+I14</f>
        <v>3610.14</v>
      </c>
      <c r="J12" s="278" t="s">
        <v>32</v>
      </c>
      <c r="K12" s="308">
        <v>291</v>
      </c>
      <c r="L12" s="308">
        <v>57.22</v>
      </c>
      <c r="M12" s="356">
        <v>566.92</v>
      </c>
      <c r="N12" s="359">
        <v>-18.178128000000015</v>
      </c>
      <c r="O12" s="172">
        <v>762.25</v>
      </c>
      <c r="P12" s="360">
        <v>738.36</v>
      </c>
      <c r="Q12" s="405">
        <f t="shared" si="3"/>
        <v>0.9686585765824861</v>
      </c>
      <c r="R12" s="398">
        <v>542.94</v>
      </c>
      <c r="S12" s="398">
        <v>1.5</v>
      </c>
      <c r="T12" s="414">
        <v>9.3</v>
      </c>
      <c r="U12" s="415">
        <f>R12+S12+T12+400</f>
        <v>953.74</v>
      </c>
      <c r="V12" s="408"/>
    </row>
    <row r="13" spans="1:22" ht="24" customHeight="1">
      <c r="A13" s="279" t="s">
        <v>33</v>
      </c>
      <c r="B13" s="308">
        <v>244.66</v>
      </c>
      <c r="C13" s="308">
        <v>0</v>
      </c>
      <c r="D13" s="310">
        <v>299.29</v>
      </c>
      <c r="E13" s="308">
        <v>26</v>
      </c>
      <c r="F13" s="172">
        <v>283.93</v>
      </c>
      <c r="G13" s="172">
        <v>382.15</v>
      </c>
      <c r="H13" s="309">
        <f t="shared" si="1"/>
        <v>1.3459303349417109</v>
      </c>
      <c r="I13" s="308">
        <v>3200</v>
      </c>
      <c r="J13" s="365" t="s">
        <v>34</v>
      </c>
      <c r="K13" s="308">
        <v>3543.44</v>
      </c>
      <c r="L13" s="308">
        <v>124</v>
      </c>
      <c r="M13" s="356">
        <v>2523.6</v>
      </c>
      <c r="N13" s="366">
        <v>1484.44</v>
      </c>
      <c r="O13" s="172">
        <v>2237.52</v>
      </c>
      <c r="P13" s="360">
        <v>2277.83</v>
      </c>
      <c r="Q13" s="405">
        <f t="shared" si="3"/>
        <v>1.0180154814258644</v>
      </c>
      <c r="R13" s="398">
        <v>3619.68</v>
      </c>
      <c r="S13" s="398">
        <v>317.13</v>
      </c>
      <c r="T13" s="414">
        <v>26.15</v>
      </c>
      <c r="U13" s="411">
        <f t="shared" si="8"/>
        <v>3962.96</v>
      </c>
      <c r="V13" s="408"/>
    </row>
    <row r="14" spans="1:22" ht="24" customHeight="1">
      <c r="A14" s="279" t="s">
        <v>35</v>
      </c>
      <c r="B14" s="308">
        <v>372.99</v>
      </c>
      <c r="C14" s="308">
        <v>0</v>
      </c>
      <c r="D14" s="310">
        <v>199</v>
      </c>
      <c r="E14" s="308">
        <v>15</v>
      </c>
      <c r="F14" s="172">
        <v>382.15</v>
      </c>
      <c r="G14" s="172">
        <v>283.93</v>
      </c>
      <c r="H14" s="309">
        <f t="shared" si="1"/>
        <v>0.7429805050372891</v>
      </c>
      <c r="I14" s="308">
        <v>410.14</v>
      </c>
      <c r="J14" s="278" t="s">
        <v>36</v>
      </c>
      <c r="K14" s="308">
        <v>1472.44</v>
      </c>
      <c r="L14" s="308">
        <v>132.3</v>
      </c>
      <c r="M14" s="356">
        <v>2136.06</v>
      </c>
      <c r="N14" s="359">
        <v>-182.0559760000001</v>
      </c>
      <c r="O14" s="172">
        <v>2272.05</v>
      </c>
      <c r="P14" s="360">
        <v>2680.38</v>
      </c>
      <c r="Q14" s="405">
        <f t="shared" si="3"/>
        <v>1.1797187561893443</v>
      </c>
      <c r="R14" s="398">
        <v>2117.08</v>
      </c>
      <c r="S14" s="398">
        <v>237.37</v>
      </c>
      <c r="T14" s="414">
        <f>77.43+2</f>
        <v>79.43</v>
      </c>
      <c r="U14" s="415">
        <f>R14+S14+T14-120</f>
        <v>2313.8799999999997</v>
      </c>
      <c r="V14" s="408"/>
    </row>
    <row r="15" spans="1:22" ht="24" customHeight="1">
      <c r="A15" s="279" t="s">
        <v>37</v>
      </c>
      <c r="B15" s="308">
        <v>0</v>
      </c>
      <c r="C15" s="308">
        <v>0</v>
      </c>
      <c r="D15" s="310">
        <v>0</v>
      </c>
      <c r="E15" s="308">
        <v>0</v>
      </c>
      <c r="F15" s="172">
        <v>256.07</v>
      </c>
      <c r="G15" s="172">
        <v>256.07</v>
      </c>
      <c r="H15" s="309">
        <f t="shared" si="1"/>
        <v>1</v>
      </c>
      <c r="I15" s="308">
        <v>279.47</v>
      </c>
      <c r="J15" s="278" t="s">
        <v>38</v>
      </c>
      <c r="K15" s="308">
        <v>992.66</v>
      </c>
      <c r="L15" s="308">
        <v>10.11</v>
      </c>
      <c r="M15" s="356">
        <v>1994.47</v>
      </c>
      <c r="N15" s="359">
        <v>-1406.06</v>
      </c>
      <c r="O15" s="172">
        <v>1861.16</v>
      </c>
      <c r="P15" s="360">
        <v>1585.08</v>
      </c>
      <c r="Q15" s="405">
        <f t="shared" si="3"/>
        <v>0.8516624040920715</v>
      </c>
      <c r="R15" s="398">
        <v>970.4</v>
      </c>
      <c r="S15" s="398"/>
      <c r="T15" s="414">
        <f>82.78+2.75</f>
        <v>85.53</v>
      </c>
      <c r="U15" s="411">
        <f t="shared" si="8"/>
        <v>1055.93</v>
      </c>
      <c r="V15" s="408"/>
    </row>
    <row r="16" spans="1:22" ht="24" customHeight="1">
      <c r="A16" s="279" t="s">
        <v>39</v>
      </c>
      <c r="B16" s="308">
        <v>0</v>
      </c>
      <c r="C16" s="308">
        <v>0</v>
      </c>
      <c r="D16" s="310">
        <v>0</v>
      </c>
      <c r="E16" s="308">
        <v>0</v>
      </c>
      <c r="F16" s="172">
        <v>0</v>
      </c>
      <c r="G16" s="172">
        <v>0</v>
      </c>
      <c r="H16" s="308">
        <v>0</v>
      </c>
      <c r="I16" s="308">
        <v>0</v>
      </c>
      <c r="J16" s="278" t="s">
        <v>40</v>
      </c>
      <c r="K16" s="308">
        <v>8858.56</v>
      </c>
      <c r="L16" s="308">
        <v>-4709.31</v>
      </c>
      <c r="M16" s="356">
        <v>4771.72</v>
      </c>
      <c r="N16" s="359">
        <f>-1303.586559+1087.77</f>
        <v>-215.8165590000001</v>
      </c>
      <c r="O16" s="172">
        <v>3447.97</v>
      </c>
      <c r="P16" s="360">
        <v>2920.31</v>
      </c>
      <c r="Q16" s="405">
        <f t="shared" si="3"/>
        <v>0.8469650257977883</v>
      </c>
      <c r="R16" s="398">
        <v>2247.74</v>
      </c>
      <c r="S16" s="398"/>
      <c r="T16" s="414">
        <v>115.63</v>
      </c>
      <c r="U16" s="411">
        <f t="shared" si="8"/>
        <v>2363.37</v>
      </c>
      <c r="V16" s="408"/>
    </row>
    <row r="17" spans="1:22" ht="24" customHeight="1">
      <c r="A17" s="279" t="s">
        <v>41</v>
      </c>
      <c r="B17" s="308">
        <f>B18+B19</f>
        <v>0</v>
      </c>
      <c r="C17" s="308">
        <v>-1377</v>
      </c>
      <c r="D17" s="310">
        <v>1350</v>
      </c>
      <c r="E17" s="172">
        <v>-469.71</v>
      </c>
      <c r="F17" s="172">
        <v>525.78</v>
      </c>
      <c r="G17" s="172">
        <v>525.78</v>
      </c>
      <c r="H17" s="309">
        <f aca="true" t="shared" si="10" ref="H17:H20">G17/F17</f>
        <v>1</v>
      </c>
      <c r="I17" s="172">
        <v>800</v>
      </c>
      <c r="J17" s="365" t="s">
        <v>42</v>
      </c>
      <c r="K17" s="172">
        <v>3380.51</v>
      </c>
      <c r="L17" s="172">
        <v>99.58</v>
      </c>
      <c r="M17" s="360">
        <v>3737.95</v>
      </c>
      <c r="N17" s="366">
        <f>811.694786-962.79</f>
        <v>-151.09521399999994</v>
      </c>
      <c r="O17" s="172">
        <v>5999.11</v>
      </c>
      <c r="P17" s="360">
        <v>5760.78</v>
      </c>
      <c r="Q17" s="405">
        <f t="shared" si="3"/>
        <v>0.9602724404119944</v>
      </c>
      <c r="R17" s="398">
        <v>6083.55</v>
      </c>
      <c r="S17" s="398">
        <v>29</v>
      </c>
      <c r="T17" s="414">
        <f>281.99+52.65</f>
        <v>334.64</v>
      </c>
      <c r="U17" s="411">
        <f t="shared" si="8"/>
        <v>6447.1900000000005</v>
      </c>
      <c r="V17" s="408"/>
    </row>
    <row r="18" spans="1:22" ht="24" customHeight="1">
      <c r="A18" s="279" t="s">
        <v>43</v>
      </c>
      <c r="B18" s="308"/>
      <c r="C18" s="308"/>
      <c r="D18" s="310">
        <v>102.6</v>
      </c>
      <c r="E18" s="308">
        <v>0</v>
      </c>
      <c r="F18" s="172">
        <v>0</v>
      </c>
      <c r="G18" s="172">
        <v>0</v>
      </c>
      <c r="H18" s="172">
        <v>0</v>
      </c>
      <c r="I18" s="308">
        <v>0</v>
      </c>
      <c r="J18" s="278" t="s">
        <v>44</v>
      </c>
      <c r="K18" s="308">
        <v>1533.79</v>
      </c>
      <c r="L18" s="308">
        <v>-0.99</v>
      </c>
      <c r="M18" s="356">
        <v>248.98</v>
      </c>
      <c r="N18" s="359">
        <v>-52.98149999999998</v>
      </c>
      <c r="O18" s="172">
        <v>95.51</v>
      </c>
      <c r="P18" s="360">
        <v>60.22</v>
      </c>
      <c r="Q18" s="405">
        <f t="shared" si="3"/>
        <v>0.6305098942519107</v>
      </c>
      <c r="R18" s="398">
        <v>935.4</v>
      </c>
      <c r="S18" s="398"/>
      <c r="T18" s="406">
        <f>10.91+1.25</f>
        <v>12.16</v>
      </c>
      <c r="U18" s="411">
        <f t="shared" si="8"/>
        <v>947.56</v>
      </c>
      <c r="V18" s="408"/>
    </row>
    <row r="19" spans="1:22" ht="24" customHeight="1">
      <c r="A19" s="311" t="s">
        <v>45</v>
      </c>
      <c r="B19" s="308"/>
      <c r="C19" s="308"/>
      <c r="D19" s="310">
        <v>0.45</v>
      </c>
      <c r="E19" s="308">
        <v>0</v>
      </c>
      <c r="F19" s="172">
        <v>0</v>
      </c>
      <c r="G19" s="172">
        <v>0</v>
      </c>
      <c r="H19" s="172">
        <v>0</v>
      </c>
      <c r="I19" s="308">
        <v>0</v>
      </c>
      <c r="J19" s="278" t="s">
        <v>46</v>
      </c>
      <c r="K19" s="308">
        <v>4930.5</v>
      </c>
      <c r="L19" s="308">
        <v>-3061.17</v>
      </c>
      <c r="M19" s="356">
        <v>316.97</v>
      </c>
      <c r="N19" s="359">
        <v>3196.856497999999</v>
      </c>
      <c r="O19" s="172">
        <v>2820.03</v>
      </c>
      <c r="P19" s="360">
        <v>2477.39</v>
      </c>
      <c r="Q19" s="405">
        <f t="shared" si="3"/>
        <v>0.8784977464778743</v>
      </c>
      <c r="R19" s="398">
        <v>5084.57</v>
      </c>
      <c r="S19" s="398"/>
      <c r="T19" s="406">
        <v>0.44</v>
      </c>
      <c r="U19" s="411">
        <f t="shared" si="8"/>
        <v>5085.009999999999</v>
      </c>
      <c r="V19" s="408"/>
    </row>
    <row r="20" spans="1:22" ht="24" customHeight="1">
      <c r="A20" s="279" t="s">
        <v>47</v>
      </c>
      <c r="B20" s="308"/>
      <c r="C20" s="308"/>
      <c r="D20" s="310">
        <v>51</v>
      </c>
      <c r="E20" s="308">
        <v>-3</v>
      </c>
      <c r="F20" s="172">
        <v>48.5</v>
      </c>
      <c r="G20" s="172">
        <v>48.5</v>
      </c>
      <c r="H20" s="309">
        <f t="shared" si="10"/>
        <v>1</v>
      </c>
      <c r="I20" s="172">
        <v>37</v>
      </c>
      <c r="J20" s="278" t="s">
        <v>48</v>
      </c>
      <c r="K20" s="308">
        <v>10</v>
      </c>
      <c r="L20" s="308">
        <v>0</v>
      </c>
      <c r="M20" s="356">
        <v>3.6000000000000014</v>
      </c>
      <c r="N20" s="359">
        <v>-3.6000000000000014</v>
      </c>
      <c r="O20" s="367">
        <v>0</v>
      </c>
      <c r="P20" s="360">
        <v>0</v>
      </c>
      <c r="Q20" s="356">
        <v>0</v>
      </c>
      <c r="R20" s="356">
        <v>0</v>
      </c>
      <c r="S20" s="416"/>
      <c r="T20" s="406"/>
      <c r="U20" s="411">
        <f t="shared" si="8"/>
        <v>0</v>
      </c>
      <c r="V20" s="408"/>
    </row>
    <row r="21" spans="1:22" ht="24" customHeight="1">
      <c r="A21" s="279" t="s">
        <v>33</v>
      </c>
      <c r="B21" s="308">
        <v>0</v>
      </c>
      <c r="C21" s="308">
        <v>0</v>
      </c>
      <c r="D21" s="310">
        <v>0</v>
      </c>
      <c r="E21" s="308">
        <v>0</v>
      </c>
      <c r="F21" s="172">
        <v>0</v>
      </c>
      <c r="G21" s="172">
        <v>0</v>
      </c>
      <c r="H21" s="308">
        <v>0</v>
      </c>
      <c r="I21" s="308">
        <v>0</v>
      </c>
      <c r="J21" s="278" t="s">
        <v>49</v>
      </c>
      <c r="K21" s="308">
        <v>2.56</v>
      </c>
      <c r="L21" s="308">
        <v>0</v>
      </c>
      <c r="M21" s="356">
        <v>1.95</v>
      </c>
      <c r="N21" s="359">
        <v>-1</v>
      </c>
      <c r="O21" s="367">
        <v>0</v>
      </c>
      <c r="P21" s="360">
        <v>0</v>
      </c>
      <c r="Q21" s="356">
        <v>0</v>
      </c>
      <c r="R21" s="356">
        <v>0</v>
      </c>
      <c r="S21" s="416"/>
      <c r="T21" s="406"/>
      <c r="U21" s="411">
        <f t="shared" si="8"/>
        <v>0</v>
      </c>
      <c r="V21" s="408"/>
    </row>
    <row r="22" spans="1:22" ht="24" customHeight="1">
      <c r="A22" s="279" t="s">
        <v>35</v>
      </c>
      <c r="B22" s="308">
        <v>44</v>
      </c>
      <c r="C22" s="308">
        <v>60</v>
      </c>
      <c r="D22" s="310">
        <v>51</v>
      </c>
      <c r="E22" s="308">
        <v>-3</v>
      </c>
      <c r="F22" s="172">
        <v>48.5</v>
      </c>
      <c r="G22" s="172">
        <v>48.5</v>
      </c>
      <c r="H22" s="309">
        <f aca="true" t="shared" si="11" ref="H22:H26">G22/F22</f>
        <v>1</v>
      </c>
      <c r="I22" s="172">
        <v>37</v>
      </c>
      <c r="J22" s="278" t="s">
        <v>50</v>
      </c>
      <c r="K22" s="308">
        <v>0</v>
      </c>
      <c r="L22" s="308">
        <v>0</v>
      </c>
      <c r="M22" s="356">
        <v>0</v>
      </c>
      <c r="N22" s="359">
        <v>0</v>
      </c>
      <c r="O22" s="367">
        <v>0</v>
      </c>
      <c r="P22" s="360">
        <v>0</v>
      </c>
      <c r="Q22" s="356">
        <v>0</v>
      </c>
      <c r="R22" s="356">
        <v>0</v>
      </c>
      <c r="S22" s="416"/>
      <c r="T22" s="406"/>
      <c r="U22" s="411">
        <f t="shared" si="8"/>
        <v>0</v>
      </c>
      <c r="V22" s="408"/>
    </row>
    <row r="23" spans="1:22" ht="24" customHeight="1">
      <c r="A23" s="279" t="s">
        <v>51</v>
      </c>
      <c r="B23" s="308">
        <f aca="true" t="shared" si="12" ref="B23:G23">B24+B29</f>
        <v>18121.4</v>
      </c>
      <c r="C23" s="308">
        <f t="shared" si="12"/>
        <v>-916.8700000000003</v>
      </c>
      <c r="D23" s="310">
        <v>19990.39</v>
      </c>
      <c r="E23" s="308">
        <f t="shared" si="12"/>
        <v>5593.9000000000015</v>
      </c>
      <c r="F23" s="308">
        <f t="shared" si="12"/>
        <v>13006.69</v>
      </c>
      <c r="G23" s="172">
        <f t="shared" si="12"/>
        <v>13077.42</v>
      </c>
      <c r="H23" s="309">
        <f t="shared" si="11"/>
        <v>1.0054379707673513</v>
      </c>
      <c r="I23" s="308">
        <f>I24+I29</f>
        <v>13097.51</v>
      </c>
      <c r="J23" s="278" t="s">
        <v>52</v>
      </c>
      <c r="K23" s="308">
        <v>414.11</v>
      </c>
      <c r="L23" s="308">
        <v>0</v>
      </c>
      <c r="M23" s="356">
        <v>511.98</v>
      </c>
      <c r="N23" s="359">
        <v>424.09065699999996</v>
      </c>
      <c r="O23" s="172">
        <v>2533.06</v>
      </c>
      <c r="P23" s="360">
        <v>2520.18</v>
      </c>
      <c r="Q23" s="405">
        <f aca="true" t="shared" si="13" ref="Q21:Q26">P23/O23</f>
        <v>0.9949152408549343</v>
      </c>
      <c r="R23" s="398">
        <v>5981.02</v>
      </c>
      <c r="S23" s="398"/>
      <c r="T23" s="406"/>
      <c r="U23" s="411">
        <f t="shared" si="8"/>
        <v>5981.02</v>
      </c>
      <c r="V23" s="408"/>
    </row>
    <row r="24" spans="1:22" ht="24" customHeight="1">
      <c r="A24" s="279" t="s">
        <v>53</v>
      </c>
      <c r="B24" s="308">
        <v>12019.65</v>
      </c>
      <c r="C24" s="308">
        <v>2254.39</v>
      </c>
      <c r="D24" s="310">
        <v>16020.83</v>
      </c>
      <c r="E24" s="308">
        <v>3882.000000000002</v>
      </c>
      <c r="F24" s="308">
        <f aca="true" t="shared" si="14" ref="F24:I24">SUM(F25:F28)</f>
        <v>9564</v>
      </c>
      <c r="G24" s="172">
        <f t="shared" si="14"/>
        <v>9564</v>
      </c>
      <c r="H24" s="309">
        <f t="shared" si="11"/>
        <v>1</v>
      </c>
      <c r="I24" s="308">
        <f t="shared" si="14"/>
        <v>12364</v>
      </c>
      <c r="J24" s="278" t="s">
        <v>54</v>
      </c>
      <c r="K24" s="308">
        <v>179.49</v>
      </c>
      <c r="L24" s="308">
        <v>0</v>
      </c>
      <c r="M24" s="356">
        <v>52.52</v>
      </c>
      <c r="N24" s="359">
        <v>118.29917899999998</v>
      </c>
      <c r="O24" s="172">
        <v>63.58</v>
      </c>
      <c r="P24" s="360">
        <v>107.47</v>
      </c>
      <c r="Q24" s="405">
        <f t="shared" si="13"/>
        <v>1.6903114186851211</v>
      </c>
      <c r="R24" s="398">
        <v>52.3</v>
      </c>
      <c r="S24" s="398"/>
      <c r="T24" s="414">
        <v>0.72</v>
      </c>
      <c r="U24" s="411">
        <f t="shared" si="8"/>
        <v>53.019999999999996</v>
      </c>
      <c r="V24" s="408"/>
    </row>
    <row r="25" spans="1:22" ht="24" customHeight="1">
      <c r="A25" s="279" t="s">
        <v>55</v>
      </c>
      <c r="B25" s="308">
        <v>7600</v>
      </c>
      <c r="C25" s="308">
        <v>-250</v>
      </c>
      <c r="D25" s="310">
        <v>7100</v>
      </c>
      <c r="E25" s="172">
        <v>1982</v>
      </c>
      <c r="F25" s="172">
        <v>8364</v>
      </c>
      <c r="G25" s="172">
        <v>8364</v>
      </c>
      <c r="H25" s="309">
        <f t="shared" si="11"/>
        <v>1</v>
      </c>
      <c r="I25" s="308">
        <v>8364</v>
      </c>
      <c r="J25" s="278" t="s">
        <v>56</v>
      </c>
      <c r="K25" s="308"/>
      <c r="L25" s="308"/>
      <c r="M25" s="356">
        <v>464.57</v>
      </c>
      <c r="N25" s="359">
        <v>-41.024517</v>
      </c>
      <c r="O25" s="172">
        <v>515.62</v>
      </c>
      <c r="P25" s="360">
        <v>481.75</v>
      </c>
      <c r="Q25" s="405">
        <f t="shared" si="13"/>
        <v>0.9343120902990575</v>
      </c>
      <c r="R25" s="398">
        <v>540.75</v>
      </c>
      <c r="S25" s="398"/>
      <c r="T25" s="406">
        <v>30</v>
      </c>
      <c r="U25" s="411">
        <f t="shared" si="8"/>
        <v>570.75</v>
      </c>
      <c r="V25" s="408"/>
    </row>
    <row r="26" spans="1:22" ht="24" customHeight="1">
      <c r="A26" s="279" t="s">
        <v>57</v>
      </c>
      <c r="B26" s="308"/>
      <c r="C26" s="308"/>
      <c r="D26" s="310">
        <v>920.83</v>
      </c>
      <c r="E26" s="308">
        <v>0</v>
      </c>
      <c r="F26" s="172">
        <v>0</v>
      </c>
      <c r="G26" s="172">
        <v>0</v>
      </c>
      <c r="H26" s="308">
        <v>0</v>
      </c>
      <c r="I26" s="308">
        <v>0</v>
      </c>
      <c r="J26" s="278" t="s">
        <v>58</v>
      </c>
      <c r="K26" s="308"/>
      <c r="L26" s="308"/>
      <c r="M26" s="356"/>
      <c r="N26" s="359"/>
      <c r="O26" s="172">
        <v>2000</v>
      </c>
      <c r="P26" s="360">
        <v>2000</v>
      </c>
      <c r="Q26" s="405">
        <f t="shared" si="13"/>
        <v>1</v>
      </c>
      <c r="R26" s="398">
        <v>0</v>
      </c>
      <c r="S26" s="398"/>
      <c r="T26" s="406"/>
      <c r="U26" s="411">
        <f t="shared" si="8"/>
        <v>0</v>
      </c>
      <c r="V26" s="408"/>
    </row>
    <row r="27" spans="1:22" ht="24" customHeight="1">
      <c r="A27" s="279" t="s">
        <v>59</v>
      </c>
      <c r="B27" s="308">
        <v>919.65</v>
      </c>
      <c r="C27" s="308">
        <v>4.39</v>
      </c>
      <c r="D27" s="310">
        <v>0</v>
      </c>
      <c r="E27" s="308">
        <v>0</v>
      </c>
      <c r="F27" s="172">
        <v>2800</v>
      </c>
      <c r="G27" s="172">
        <v>2800</v>
      </c>
      <c r="H27" s="309">
        <f>G27/F27</f>
        <v>1</v>
      </c>
      <c r="I27" s="308">
        <v>1000</v>
      </c>
      <c r="J27" s="278" t="s">
        <v>60</v>
      </c>
      <c r="K27" s="308">
        <v>1000</v>
      </c>
      <c r="L27" s="308">
        <v>-1000</v>
      </c>
      <c r="M27" s="356">
        <v>0</v>
      </c>
      <c r="N27" s="359">
        <v>0</v>
      </c>
      <c r="O27" s="367">
        <v>0</v>
      </c>
      <c r="P27" s="368">
        <v>0</v>
      </c>
      <c r="Q27" s="356">
        <v>0</v>
      </c>
      <c r="R27" s="356">
        <v>1000</v>
      </c>
      <c r="S27" s="416"/>
      <c r="T27" s="414"/>
      <c r="U27" s="411">
        <f t="shared" si="8"/>
        <v>1000</v>
      </c>
      <c r="V27" s="417"/>
    </row>
    <row r="28" spans="1:22" ht="24" customHeight="1">
      <c r="A28" s="279" t="s">
        <v>61</v>
      </c>
      <c r="B28" s="308">
        <v>3500</v>
      </c>
      <c r="C28" s="172">
        <v>2500</v>
      </c>
      <c r="D28" s="310">
        <v>8000</v>
      </c>
      <c r="E28" s="172">
        <v>1900</v>
      </c>
      <c r="F28" s="172">
        <v>-1600</v>
      </c>
      <c r="G28" s="172">
        <v>-1600</v>
      </c>
      <c r="H28" s="309">
        <f aca="true" t="shared" si="15" ref="H28:H31">G28/F28</f>
        <v>1</v>
      </c>
      <c r="I28" s="308">
        <v>3000</v>
      </c>
      <c r="J28" s="278" t="s">
        <v>62</v>
      </c>
      <c r="K28" s="308">
        <v>13.62</v>
      </c>
      <c r="L28" s="308"/>
      <c r="M28" s="356">
        <v>13.65</v>
      </c>
      <c r="N28" s="359">
        <v>-0.031094000000001287</v>
      </c>
      <c r="O28" s="172">
        <v>0</v>
      </c>
      <c r="P28" s="172">
        <v>0</v>
      </c>
      <c r="Q28" s="369">
        <v>0</v>
      </c>
      <c r="R28" s="356">
        <v>0</v>
      </c>
      <c r="S28" s="416"/>
      <c r="T28" s="414"/>
      <c r="U28" s="411">
        <f aca="true" t="shared" si="16" ref="U28:U33">R28+S28+T28</f>
        <v>0</v>
      </c>
      <c r="V28" s="408"/>
    </row>
    <row r="29" spans="1:22" ht="24" customHeight="1">
      <c r="A29" s="279" t="s">
        <v>63</v>
      </c>
      <c r="B29" s="308">
        <v>6101.75</v>
      </c>
      <c r="C29" s="172">
        <v>-3171.26</v>
      </c>
      <c r="D29" s="310">
        <v>3969.5600000000004</v>
      </c>
      <c r="E29" s="172">
        <v>1711.9</v>
      </c>
      <c r="F29" s="172">
        <v>3442.69</v>
      </c>
      <c r="G29" s="172">
        <v>3513.42</v>
      </c>
      <c r="H29" s="309">
        <f t="shared" si="15"/>
        <v>1.0205449808144214</v>
      </c>
      <c r="I29" s="172">
        <v>733.51</v>
      </c>
      <c r="J29" s="278" t="s">
        <v>64</v>
      </c>
      <c r="K29" s="308">
        <v>0</v>
      </c>
      <c r="L29" s="308">
        <v>0</v>
      </c>
      <c r="M29" s="369">
        <v>0.05</v>
      </c>
      <c r="N29" s="370">
        <v>-0.00435</v>
      </c>
      <c r="O29" s="371">
        <v>0</v>
      </c>
      <c r="P29" s="372">
        <v>0</v>
      </c>
      <c r="Q29" s="369">
        <v>0</v>
      </c>
      <c r="R29" s="356">
        <v>0</v>
      </c>
      <c r="S29" s="418"/>
      <c r="T29" s="419"/>
      <c r="U29" s="411">
        <f t="shared" si="16"/>
        <v>0</v>
      </c>
      <c r="V29" s="408"/>
    </row>
    <row r="30" spans="1:22" ht="24" customHeight="1">
      <c r="A30" s="312" t="s">
        <v>65</v>
      </c>
      <c r="B30" s="308">
        <f aca="true" t="shared" si="17" ref="B30:G30">B23+B5</f>
        <v>28057.050000000003</v>
      </c>
      <c r="C30" s="308">
        <f t="shared" si="17"/>
        <v>-2293.8700000000003</v>
      </c>
      <c r="D30" s="308">
        <f t="shared" si="17"/>
        <v>31242.73</v>
      </c>
      <c r="E30" s="308">
        <f t="shared" si="17"/>
        <v>4644.750000000002</v>
      </c>
      <c r="F30" s="313">
        <f t="shared" si="17"/>
        <v>23080.85</v>
      </c>
      <c r="G30" s="314">
        <f t="shared" si="17"/>
        <v>23151.620000000003</v>
      </c>
      <c r="H30" s="315">
        <f t="shared" si="15"/>
        <v>1.0030661782386698</v>
      </c>
      <c r="I30" s="313">
        <f>I23+I5</f>
        <v>28349.120000000003</v>
      </c>
      <c r="J30" s="278" t="s">
        <v>66</v>
      </c>
      <c r="K30" s="308">
        <v>0</v>
      </c>
      <c r="L30" s="356">
        <v>0</v>
      </c>
      <c r="M30" s="308">
        <v>41.5</v>
      </c>
      <c r="N30" s="359">
        <v>0</v>
      </c>
      <c r="O30" s="356">
        <v>0</v>
      </c>
      <c r="P30" s="360">
        <v>0</v>
      </c>
      <c r="Q30" s="308">
        <v>0</v>
      </c>
      <c r="R30" s="356">
        <v>0</v>
      </c>
      <c r="S30" s="416"/>
      <c r="T30" s="414"/>
      <c r="U30" s="411">
        <f t="shared" si="16"/>
        <v>0</v>
      </c>
      <c r="V30" s="408"/>
    </row>
    <row r="31" spans="1:22" ht="24" customHeight="1">
      <c r="A31" s="279" t="s">
        <v>67</v>
      </c>
      <c r="B31" s="308">
        <v>0</v>
      </c>
      <c r="C31" s="308">
        <v>0</v>
      </c>
      <c r="D31" s="310">
        <v>1843.7</v>
      </c>
      <c r="E31" s="172">
        <v>-1843.7</v>
      </c>
      <c r="F31" s="172">
        <v>2900</v>
      </c>
      <c r="G31" s="172">
        <v>2900</v>
      </c>
      <c r="H31" s="316">
        <f t="shared" si="15"/>
        <v>1</v>
      </c>
      <c r="I31" s="172">
        <v>0</v>
      </c>
      <c r="J31" s="373" t="s">
        <v>68</v>
      </c>
      <c r="K31" s="172" t="str">
        <f>K4</f>
        <v>年初预算数</v>
      </c>
      <c r="L31" s="360" t="str">
        <f>L4</f>
        <v>调整变动
（+、-）</v>
      </c>
      <c r="M31" s="172">
        <f aca="true" t="shared" si="18" ref="M31:P31">SUM(M6:M30)</f>
        <v>37884.5</v>
      </c>
      <c r="N31" s="172">
        <f t="shared" si="18"/>
        <v>3588.31039</v>
      </c>
      <c r="O31" s="374">
        <f t="shared" si="18"/>
        <v>47877.950000000004</v>
      </c>
      <c r="P31" s="314">
        <f t="shared" si="18"/>
        <v>46553.39</v>
      </c>
      <c r="Q31" s="336">
        <f>P31/O31</f>
        <v>0.9723346550969705</v>
      </c>
      <c r="R31" s="314">
        <f>SUM(R6:R30)</f>
        <v>46908.08</v>
      </c>
      <c r="S31" s="420"/>
      <c r="T31" s="421">
        <f>SUM(T6:T30)</f>
        <v>938.397</v>
      </c>
      <c r="U31" s="422">
        <f>SUM(U6:U30)</f>
        <v>48768.567</v>
      </c>
      <c r="V31" s="408"/>
    </row>
    <row r="32" spans="1:22" ht="24" customHeight="1">
      <c r="A32" s="311" t="s">
        <v>69</v>
      </c>
      <c r="B32" s="308">
        <v>0</v>
      </c>
      <c r="C32" s="308">
        <v>6000</v>
      </c>
      <c r="D32" s="317">
        <v>5286.96</v>
      </c>
      <c r="E32" s="308">
        <v>-3656.96</v>
      </c>
      <c r="F32" s="172">
        <v>21324.31</v>
      </c>
      <c r="G32" s="172">
        <v>20324.1</v>
      </c>
      <c r="H32" s="309">
        <f aca="true" t="shared" si="19" ref="H32:H35">G32/F32</f>
        <v>0.9530953170348769</v>
      </c>
      <c r="I32" s="172">
        <f>15441.5+10000+350-3700</f>
        <v>22091.5</v>
      </c>
      <c r="J32" s="375" t="s">
        <v>70</v>
      </c>
      <c r="K32" s="172"/>
      <c r="L32" s="172"/>
      <c r="M32" s="376">
        <v>0</v>
      </c>
      <c r="N32" s="326">
        <v>2080</v>
      </c>
      <c r="O32" s="172">
        <v>0</v>
      </c>
      <c r="P32" s="172">
        <v>0</v>
      </c>
      <c r="Q32" s="308">
        <v>0</v>
      </c>
      <c r="R32" s="416">
        <v>0</v>
      </c>
      <c r="S32" s="416"/>
      <c r="T32" s="414">
        <v>0</v>
      </c>
      <c r="U32" s="411">
        <v>0</v>
      </c>
      <c r="V32" s="408"/>
    </row>
    <row r="33" spans="1:22" ht="24" customHeight="1">
      <c r="A33" s="279" t="s">
        <v>71</v>
      </c>
      <c r="B33" s="308">
        <v>0</v>
      </c>
      <c r="C33" s="308">
        <v>0</v>
      </c>
      <c r="D33" s="310">
        <v>41.5</v>
      </c>
      <c r="E33" s="308">
        <v>0</v>
      </c>
      <c r="F33" s="172">
        <v>124.5</v>
      </c>
      <c r="G33" s="172">
        <v>124.5</v>
      </c>
      <c r="H33" s="309">
        <f t="shared" si="19"/>
        <v>1</v>
      </c>
      <c r="I33" s="172">
        <v>0</v>
      </c>
      <c r="J33" s="365" t="s">
        <v>72</v>
      </c>
      <c r="K33" s="172">
        <v>0</v>
      </c>
      <c r="L33" s="172">
        <v>7000</v>
      </c>
      <c r="M33" s="360">
        <v>6000</v>
      </c>
      <c r="N33" s="362">
        <v>150</v>
      </c>
      <c r="O33" s="172">
        <v>138.52999999999975</v>
      </c>
      <c r="P33" s="172">
        <v>138.57</v>
      </c>
      <c r="Q33" s="309">
        <f>P33/O33</f>
        <v>1.0002887461199759</v>
      </c>
      <c r="R33" s="416">
        <v>3599.57</v>
      </c>
      <c r="S33" s="416"/>
      <c r="T33" s="414"/>
      <c r="U33" s="415">
        <v>3572.3</v>
      </c>
      <c r="V33" s="408"/>
    </row>
    <row r="34" spans="1:22" ht="24" customHeight="1">
      <c r="A34" s="279" t="s">
        <v>73</v>
      </c>
      <c r="B34" s="308">
        <v>13182.27</v>
      </c>
      <c r="C34" s="308">
        <v>0</v>
      </c>
      <c r="D34" s="310">
        <v>5748.02</v>
      </c>
      <c r="E34" s="308">
        <f>8950</f>
        <v>8950</v>
      </c>
      <c r="F34" s="172">
        <v>3974.33</v>
      </c>
      <c r="G34" s="172">
        <v>3974.33</v>
      </c>
      <c r="H34" s="309">
        <f t="shared" si="19"/>
        <v>1</v>
      </c>
      <c r="I34" s="172">
        <f>3782.59+150</f>
        <v>3932.59</v>
      </c>
      <c r="J34" s="278" t="s">
        <v>74</v>
      </c>
      <c r="K34" s="308">
        <v>0</v>
      </c>
      <c r="L34" s="308">
        <v>0</v>
      </c>
      <c r="M34" s="308">
        <v>77.08</v>
      </c>
      <c r="N34" s="326">
        <v>2252.25</v>
      </c>
      <c r="O34" s="172">
        <v>3387.51</v>
      </c>
      <c r="P34" s="172">
        <v>3782.59</v>
      </c>
      <c r="Q34" s="316">
        <f>P34/O34</f>
        <v>1.1166284379972309</v>
      </c>
      <c r="R34" s="328"/>
      <c r="S34" s="328"/>
      <c r="T34" s="414"/>
      <c r="U34" s="415">
        <v>2032.343</v>
      </c>
      <c r="V34" s="417"/>
    </row>
    <row r="35" spans="1:22" ht="24" customHeight="1">
      <c r="A35" s="318" t="s">
        <v>75</v>
      </c>
      <c r="B35" s="319">
        <f aca="true" t="shared" si="20" ref="B35:G35">B30+B31+B32+B33+B34</f>
        <v>41239.32000000001</v>
      </c>
      <c r="C35" s="319">
        <f t="shared" si="20"/>
        <v>3706.1299999999997</v>
      </c>
      <c r="D35" s="319">
        <f t="shared" si="20"/>
        <v>44162.91</v>
      </c>
      <c r="E35" s="319">
        <f t="shared" si="20"/>
        <v>8094.090000000002</v>
      </c>
      <c r="F35" s="319">
        <f t="shared" si="20"/>
        <v>51403.990000000005</v>
      </c>
      <c r="G35" s="320">
        <f t="shared" si="20"/>
        <v>50474.55</v>
      </c>
      <c r="H35" s="315">
        <f t="shared" si="19"/>
        <v>0.9819189132983646</v>
      </c>
      <c r="I35" s="319">
        <f>I30+I31+I32+I33+I34</f>
        <v>54373.21000000001</v>
      </c>
      <c r="J35" s="377" t="s">
        <v>76</v>
      </c>
      <c r="K35" s="319">
        <f>K34+K32+K33</f>
        <v>0</v>
      </c>
      <c r="L35" s="319">
        <f>L34+L32+L33</f>
        <v>7000</v>
      </c>
      <c r="M35" s="378">
        <f aca="true" t="shared" si="21" ref="M35:P35">M34+M32+M33+M31</f>
        <v>43961.58</v>
      </c>
      <c r="N35" s="378">
        <f t="shared" si="21"/>
        <v>8070.560390000001</v>
      </c>
      <c r="O35" s="378">
        <f t="shared" si="21"/>
        <v>51403.990000000005</v>
      </c>
      <c r="P35" s="379">
        <f t="shared" si="21"/>
        <v>50474.55</v>
      </c>
      <c r="Q35" s="352">
        <f>P35/O35</f>
        <v>0.9819189132983646</v>
      </c>
      <c r="R35" s="423"/>
      <c r="S35" s="423"/>
      <c r="T35" s="424">
        <f>T31+T32+T33+T34</f>
        <v>938.397</v>
      </c>
      <c r="U35" s="425">
        <f>U34+U32+U33+U31</f>
        <v>54373.21000000001</v>
      </c>
      <c r="V35" s="408"/>
    </row>
    <row r="36" spans="1:22" ht="13.5" customHeight="1">
      <c r="A36" s="321"/>
      <c r="B36" s="322"/>
      <c r="C36" s="322"/>
      <c r="D36" s="322"/>
      <c r="E36" s="322"/>
      <c r="F36" s="322"/>
      <c r="G36" s="323"/>
      <c r="H36" s="322"/>
      <c r="I36" s="322"/>
      <c r="J36" s="322"/>
      <c r="K36" s="322"/>
      <c r="L36" s="322"/>
      <c r="M36" s="322"/>
      <c r="N36" s="322"/>
      <c r="O36" s="322"/>
      <c r="P36" s="380"/>
      <c r="Q36" s="426"/>
      <c r="R36" s="427"/>
      <c r="S36" s="427"/>
      <c r="V36" s="408"/>
    </row>
    <row r="37" spans="1:22" ht="24" customHeight="1">
      <c r="A37" s="324" t="s">
        <v>77</v>
      </c>
      <c r="B37" s="325">
        <f aca="true" t="shared" si="22" ref="B37:G37">B38+B39+B42+B43</f>
        <v>4500</v>
      </c>
      <c r="C37" s="325">
        <f t="shared" si="22"/>
        <v>6390</v>
      </c>
      <c r="D37" s="325">
        <v>6500.11</v>
      </c>
      <c r="E37" s="325">
        <f t="shared" si="22"/>
        <v>-5822.820000000001</v>
      </c>
      <c r="F37" s="325">
        <f t="shared" si="22"/>
        <v>565.54</v>
      </c>
      <c r="G37" s="326">
        <f t="shared" si="22"/>
        <v>565.54</v>
      </c>
      <c r="H37" s="327">
        <f aca="true" t="shared" si="23" ref="H37:H41">G37/F37</f>
        <v>1</v>
      </c>
      <c r="I37" s="325">
        <f>I38+I39+I42+I43</f>
        <v>600</v>
      </c>
      <c r="J37" s="381" t="s">
        <v>78</v>
      </c>
      <c r="K37" s="325">
        <f>K38+K40+K46+K52+K53+0.01</f>
        <v>7007.7300000000005</v>
      </c>
      <c r="L37" s="325">
        <f>L38+L40+L46+L52+L53</f>
        <v>-1295.7400000000002</v>
      </c>
      <c r="M37" s="325">
        <v>4861.030000000001</v>
      </c>
      <c r="N37" s="325">
        <f>-1280.89-1087.77</f>
        <v>-2368.66</v>
      </c>
      <c r="O37" s="382">
        <f aca="true" t="shared" si="24" ref="O37:R37">O38+O40+O46+O52+O53</f>
        <v>2870.1100000000006</v>
      </c>
      <c r="P37" s="383">
        <f t="shared" si="24"/>
        <v>2610.7599999999998</v>
      </c>
      <c r="Q37" s="428">
        <f aca="true" t="shared" si="25" ref="Q37:Q43">P37/O37</f>
        <v>0.9096376097083384</v>
      </c>
      <c r="R37" s="429">
        <f t="shared" si="24"/>
        <v>2765.16</v>
      </c>
      <c r="S37" s="430"/>
      <c r="T37" s="431">
        <f>T38+T40+T46+T52+T53</f>
        <v>1803.03</v>
      </c>
      <c r="U37" s="432">
        <f>U38+U40+U46+U52+U53</f>
        <v>14688.85</v>
      </c>
      <c r="V37" s="417"/>
    </row>
    <row r="38" spans="1:22" ht="24" customHeight="1">
      <c r="A38" s="279" t="s">
        <v>79</v>
      </c>
      <c r="B38" s="308">
        <v>0</v>
      </c>
      <c r="C38" s="308">
        <v>0</v>
      </c>
      <c r="D38" s="308">
        <v>0</v>
      </c>
      <c r="E38" s="308">
        <v>0</v>
      </c>
      <c r="F38" s="328">
        <v>0</v>
      </c>
      <c r="G38" s="172">
        <v>0</v>
      </c>
      <c r="H38" s="308">
        <v>0</v>
      </c>
      <c r="I38" s="308">
        <v>0</v>
      </c>
      <c r="J38" s="278" t="s">
        <v>80</v>
      </c>
      <c r="K38" s="308">
        <v>19.86</v>
      </c>
      <c r="L38" s="308">
        <v>0</v>
      </c>
      <c r="M38" s="308">
        <v>18.18</v>
      </c>
      <c r="N38" s="308">
        <v>0</v>
      </c>
      <c r="O38" s="172">
        <v>98.76000000000002</v>
      </c>
      <c r="P38" s="172">
        <v>17.58</v>
      </c>
      <c r="Q38" s="433">
        <f t="shared" si="25"/>
        <v>0.178007290400972</v>
      </c>
      <c r="R38" s="416">
        <v>0</v>
      </c>
      <c r="S38" s="416"/>
      <c r="T38" s="406">
        <v>63</v>
      </c>
      <c r="U38" s="411">
        <v>63</v>
      </c>
      <c r="V38" s="408"/>
    </row>
    <row r="39" spans="1:22" ht="22.5" customHeight="1">
      <c r="A39" s="279" t="s">
        <v>81</v>
      </c>
      <c r="B39" s="308">
        <v>4000</v>
      </c>
      <c r="C39" s="308">
        <v>6390</v>
      </c>
      <c r="D39" s="308">
        <v>6000.11</v>
      </c>
      <c r="E39" s="308">
        <v>-5948.72</v>
      </c>
      <c r="F39" s="328">
        <v>61.24</v>
      </c>
      <c r="G39" s="172">
        <v>61.24</v>
      </c>
      <c r="H39" s="316">
        <f t="shared" si="23"/>
        <v>1</v>
      </c>
      <c r="I39" s="172">
        <v>0</v>
      </c>
      <c r="J39" s="384" t="s">
        <v>82</v>
      </c>
      <c r="K39" s="308">
        <v>19.86</v>
      </c>
      <c r="L39" s="308">
        <v>0</v>
      </c>
      <c r="M39" s="308">
        <v>18.18</v>
      </c>
      <c r="N39" s="308">
        <v>0</v>
      </c>
      <c r="O39" s="172">
        <v>98.76000000000002</v>
      </c>
      <c r="P39" s="172">
        <v>17.58</v>
      </c>
      <c r="Q39" s="433">
        <f t="shared" si="25"/>
        <v>0.178007290400972</v>
      </c>
      <c r="R39" s="416">
        <v>0</v>
      </c>
      <c r="S39" s="416"/>
      <c r="T39" s="406">
        <v>63</v>
      </c>
      <c r="U39" s="411">
        <f aca="true" t="shared" si="26" ref="U39:U45">R39+S39+T39</f>
        <v>63</v>
      </c>
      <c r="V39" s="408"/>
    </row>
    <row r="40" spans="1:22" ht="24" customHeight="1">
      <c r="A40" s="279" t="s">
        <v>33</v>
      </c>
      <c r="B40" s="308">
        <v>4000</v>
      </c>
      <c r="C40" s="308">
        <v>6390</v>
      </c>
      <c r="D40" s="308">
        <v>6000.11</v>
      </c>
      <c r="E40" s="308">
        <v>-5948.719999999999</v>
      </c>
      <c r="F40" s="328">
        <v>0</v>
      </c>
      <c r="G40" s="172">
        <v>0</v>
      </c>
      <c r="H40" s="172">
        <v>0</v>
      </c>
      <c r="I40" s="172">
        <v>0</v>
      </c>
      <c r="J40" s="384" t="s">
        <v>83</v>
      </c>
      <c r="K40" s="308">
        <v>6357.8</v>
      </c>
      <c r="L40" s="308">
        <f>L41</f>
        <v>-1296.0900000000001</v>
      </c>
      <c r="M40" s="308">
        <v>4246.3</v>
      </c>
      <c r="N40" s="308">
        <f aca="true" t="shared" si="27" ref="N40:P40">N41+N42+N43</f>
        <v>-2407.1600000000003</v>
      </c>
      <c r="O40" s="172">
        <f>O41+O42+O43+O44+O45</f>
        <v>2433.1900000000005</v>
      </c>
      <c r="P40" s="172">
        <f aca="true" t="shared" si="28" ref="P40:U40">P41+P42+P43+P44+P45</f>
        <v>1988.32</v>
      </c>
      <c r="Q40" s="433">
        <f t="shared" si="25"/>
        <v>0.8171659426514163</v>
      </c>
      <c r="R40" s="416">
        <f t="shared" si="28"/>
        <v>2765.16</v>
      </c>
      <c r="S40" s="416"/>
      <c r="T40" s="360">
        <f t="shared" si="28"/>
        <v>1729.02</v>
      </c>
      <c r="U40" s="434">
        <f t="shared" si="28"/>
        <v>4494.18</v>
      </c>
      <c r="V40" s="408"/>
    </row>
    <row r="41" spans="1:23" ht="27">
      <c r="A41" s="279" t="s">
        <v>35</v>
      </c>
      <c r="B41" s="308">
        <v>0</v>
      </c>
      <c r="C41" s="308">
        <v>0</v>
      </c>
      <c r="D41" s="308">
        <v>0</v>
      </c>
      <c r="E41" s="308">
        <v>0</v>
      </c>
      <c r="F41" s="328">
        <v>61.24</v>
      </c>
      <c r="G41" s="172">
        <v>61.24</v>
      </c>
      <c r="H41" s="316">
        <f t="shared" si="23"/>
        <v>1</v>
      </c>
      <c r="I41" s="172">
        <v>0</v>
      </c>
      <c r="J41" s="384" t="s">
        <v>84</v>
      </c>
      <c r="K41" s="308">
        <v>5837.55</v>
      </c>
      <c r="L41" s="308">
        <f>-796.09-500</f>
        <v>-1296.0900000000001</v>
      </c>
      <c r="M41" s="308">
        <v>3595.57</v>
      </c>
      <c r="N41" s="308">
        <f>-1185.45-1087.77</f>
        <v>-2273.2200000000003</v>
      </c>
      <c r="O41" s="172">
        <v>2133.1900000000005</v>
      </c>
      <c r="P41" s="172">
        <f>1986.32+2</f>
        <v>1988.32</v>
      </c>
      <c r="Q41" s="433">
        <f t="shared" si="25"/>
        <v>0.93208762463728</v>
      </c>
      <c r="R41" s="416">
        <v>2265.16</v>
      </c>
      <c r="S41" s="416"/>
      <c r="T41" s="414">
        <v>1729.02</v>
      </c>
      <c r="U41" s="411">
        <f t="shared" si="26"/>
        <v>3994.18</v>
      </c>
      <c r="V41" s="408"/>
      <c r="W41" s="301"/>
    </row>
    <row r="42" spans="1:22" ht="24" customHeight="1">
      <c r="A42" s="279" t="s">
        <v>85</v>
      </c>
      <c r="B42" s="308">
        <v>500</v>
      </c>
      <c r="C42" s="308">
        <v>0</v>
      </c>
      <c r="D42" s="308">
        <v>500</v>
      </c>
      <c r="E42" s="308">
        <v>125.9</v>
      </c>
      <c r="F42" s="328">
        <v>504.3</v>
      </c>
      <c r="G42" s="172">
        <v>504.3</v>
      </c>
      <c r="H42" s="316">
        <f aca="true" t="shared" si="29" ref="H42:H56">G42/F42</f>
        <v>1</v>
      </c>
      <c r="I42" s="385">
        <v>600</v>
      </c>
      <c r="J42" s="384" t="s">
        <v>86</v>
      </c>
      <c r="K42" s="308">
        <v>520.25</v>
      </c>
      <c r="L42" s="308">
        <v>0</v>
      </c>
      <c r="M42" s="308">
        <v>648.25</v>
      </c>
      <c r="N42" s="308">
        <v>-133.94000000000005</v>
      </c>
      <c r="O42" s="172">
        <v>300</v>
      </c>
      <c r="P42" s="172">
        <v>0</v>
      </c>
      <c r="Q42" s="172">
        <v>0</v>
      </c>
      <c r="R42" s="328">
        <v>0</v>
      </c>
      <c r="S42" s="328"/>
      <c r="T42" s="406"/>
      <c r="U42" s="411">
        <f t="shared" si="26"/>
        <v>0</v>
      </c>
      <c r="V42" s="408"/>
    </row>
    <row r="43" spans="1:22" ht="24" customHeight="1">
      <c r="A43" s="279" t="s">
        <v>87</v>
      </c>
      <c r="B43" s="308">
        <v>0</v>
      </c>
      <c r="C43" s="308">
        <v>0</v>
      </c>
      <c r="D43" s="308">
        <v>0</v>
      </c>
      <c r="E43" s="308">
        <v>0</v>
      </c>
      <c r="F43" s="328">
        <v>0</v>
      </c>
      <c r="G43" s="172">
        <v>0</v>
      </c>
      <c r="H43" s="308">
        <v>0</v>
      </c>
      <c r="I43" s="308">
        <v>0</v>
      </c>
      <c r="J43" s="384" t="s">
        <v>88</v>
      </c>
      <c r="K43" s="308">
        <v>0</v>
      </c>
      <c r="L43" s="308">
        <v>0</v>
      </c>
      <c r="M43" s="308">
        <v>2.48</v>
      </c>
      <c r="N43" s="308">
        <v>0</v>
      </c>
      <c r="O43" s="172">
        <v>0</v>
      </c>
      <c r="P43" s="172">
        <v>0</v>
      </c>
      <c r="Q43" s="172">
        <v>0</v>
      </c>
      <c r="R43" s="328">
        <v>500</v>
      </c>
      <c r="S43" s="328"/>
      <c r="T43" s="414"/>
      <c r="U43" s="411">
        <f t="shared" si="26"/>
        <v>500</v>
      </c>
      <c r="V43" s="417"/>
    </row>
    <row r="44" spans="1:22" ht="24" customHeight="1">
      <c r="A44" s="279" t="s">
        <v>89</v>
      </c>
      <c r="B44" s="308">
        <f aca="true" t="shared" si="30" ref="B44:G44">B45+B46+B47+B50</f>
        <v>89.71</v>
      </c>
      <c r="C44" s="308">
        <f t="shared" si="30"/>
        <v>13</v>
      </c>
      <c r="D44" s="308">
        <v>290.89</v>
      </c>
      <c r="E44" s="172">
        <f t="shared" si="30"/>
        <v>156.01999999999998</v>
      </c>
      <c r="F44" s="172">
        <f aca="true" t="shared" si="31" ref="F44:I44">F45+F46+F47+F50+F51+F52</f>
        <v>3467.519999999999</v>
      </c>
      <c r="G44" s="172">
        <f t="shared" si="31"/>
        <v>3467.52</v>
      </c>
      <c r="H44" s="316">
        <f t="shared" si="29"/>
        <v>1.0000000000000002</v>
      </c>
      <c r="I44" s="172">
        <f t="shared" si="31"/>
        <v>0</v>
      </c>
      <c r="J44" s="384" t="s">
        <v>90</v>
      </c>
      <c r="K44" s="308">
        <v>0</v>
      </c>
      <c r="L44" s="308">
        <v>0</v>
      </c>
      <c r="M44" s="308">
        <v>0</v>
      </c>
      <c r="N44" s="308">
        <v>0</v>
      </c>
      <c r="O44" s="172">
        <v>0</v>
      </c>
      <c r="P44" s="172">
        <v>0</v>
      </c>
      <c r="Q44" s="388">
        <v>0</v>
      </c>
      <c r="R44" s="416">
        <v>0</v>
      </c>
      <c r="S44" s="416"/>
      <c r="T44" s="406"/>
      <c r="U44" s="411">
        <f t="shared" si="26"/>
        <v>0</v>
      </c>
      <c r="V44" s="408"/>
    </row>
    <row r="45" spans="1:22" ht="27">
      <c r="A45" s="279" t="s">
        <v>91</v>
      </c>
      <c r="B45" s="308">
        <v>0</v>
      </c>
      <c r="C45" s="308">
        <v>0</v>
      </c>
      <c r="D45" s="308">
        <v>0</v>
      </c>
      <c r="E45" s="308">
        <v>0</v>
      </c>
      <c r="F45" s="328">
        <v>0</v>
      </c>
      <c r="G45" s="172">
        <v>0</v>
      </c>
      <c r="H45" s="308">
        <v>0</v>
      </c>
      <c r="I45" s="308">
        <v>0</v>
      </c>
      <c r="J45" s="384" t="s">
        <v>92</v>
      </c>
      <c r="K45" s="308">
        <v>0</v>
      </c>
      <c r="L45" s="308">
        <v>0</v>
      </c>
      <c r="M45" s="308">
        <v>0</v>
      </c>
      <c r="N45" s="308">
        <v>0</v>
      </c>
      <c r="O45" s="172">
        <v>0</v>
      </c>
      <c r="P45" s="172">
        <v>0</v>
      </c>
      <c r="Q45" s="388">
        <v>0</v>
      </c>
      <c r="R45" s="416">
        <v>0</v>
      </c>
      <c r="S45" s="416"/>
      <c r="T45" s="406"/>
      <c r="U45" s="411">
        <f t="shared" si="26"/>
        <v>0</v>
      </c>
      <c r="V45" s="408"/>
    </row>
    <row r="46" spans="1:22" ht="24" customHeight="1">
      <c r="A46" s="279" t="s">
        <v>93</v>
      </c>
      <c r="B46" s="308">
        <v>0</v>
      </c>
      <c r="C46" s="308">
        <v>0</v>
      </c>
      <c r="D46" s="308">
        <v>18.18</v>
      </c>
      <c r="E46" s="308">
        <v>0</v>
      </c>
      <c r="F46" s="328">
        <v>17.58</v>
      </c>
      <c r="G46" s="172">
        <v>17.58</v>
      </c>
      <c r="H46" s="316">
        <f t="shared" si="29"/>
        <v>1</v>
      </c>
      <c r="I46" s="308">
        <v>0</v>
      </c>
      <c r="J46" s="384" t="s">
        <v>94</v>
      </c>
      <c r="K46" s="308">
        <v>290.06</v>
      </c>
      <c r="L46" s="308">
        <v>0.35</v>
      </c>
      <c r="M46" s="308">
        <v>266.74</v>
      </c>
      <c r="N46" s="308">
        <v>38.54553099999998</v>
      </c>
      <c r="O46" s="172">
        <f>O47</f>
        <v>338.15999999999997</v>
      </c>
      <c r="P46" s="172">
        <f>P47+P51</f>
        <v>604.86</v>
      </c>
      <c r="Q46" s="433">
        <f aca="true" t="shared" si="32" ref="Q46:Q50">P46/O46</f>
        <v>1.7886799148332153</v>
      </c>
      <c r="R46" s="416"/>
      <c r="S46" s="416"/>
      <c r="T46" s="406">
        <f>8.01+3</f>
        <v>11.01</v>
      </c>
      <c r="U46" s="407">
        <f>U47+U51</f>
        <v>10131.67</v>
      </c>
      <c r="V46" s="408"/>
    </row>
    <row r="47" spans="1:22" ht="24" customHeight="1">
      <c r="A47" s="279" t="s">
        <v>95</v>
      </c>
      <c r="B47" s="308">
        <v>89.71</v>
      </c>
      <c r="C47" s="308">
        <v>13</v>
      </c>
      <c r="D47" s="308">
        <v>132.71</v>
      </c>
      <c r="E47" s="308">
        <v>5.539999999999992</v>
      </c>
      <c r="F47" s="328">
        <v>23.49</v>
      </c>
      <c r="G47" s="328">
        <v>23.49</v>
      </c>
      <c r="H47" s="316">
        <f t="shared" si="29"/>
        <v>1</v>
      </c>
      <c r="I47" s="308">
        <v>0</v>
      </c>
      <c r="J47" s="384" t="s">
        <v>96</v>
      </c>
      <c r="K47" s="308">
        <v>290.06</v>
      </c>
      <c r="L47" s="308">
        <v>0.35</v>
      </c>
      <c r="M47" s="308">
        <v>266.74</v>
      </c>
      <c r="N47" s="308">
        <v>38.54553099999998</v>
      </c>
      <c r="O47" s="172">
        <v>338.16</v>
      </c>
      <c r="P47" s="172">
        <v>326.95</v>
      </c>
      <c r="Q47" s="433">
        <f t="shared" si="32"/>
        <v>0.96685001182872</v>
      </c>
      <c r="R47" s="416"/>
      <c r="S47" s="416"/>
      <c r="T47" s="406"/>
      <c r="U47" s="411">
        <f>SUM(U48:U50)</f>
        <v>131.67000000000002</v>
      </c>
      <c r="V47" s="408"/>
    </row>
    <row r="48" spans="1:22" ht="33" customHeight="1">
      <c r="A48" s="279" t="s">
        <v>97</v>
      </c>
      <c r="B48" s="308">
        <v>54.86</v>
      </c>
      <c r="C48" s="172">
        <v>1.3</v>
      </c>
      <c r="D48" s="172">
        <v>54.86</v>
      </c>
      <c r="E48" s="308">
        <v>0</v>
      </c>
      <c r="F48" s="328">
        <v>10.99</v>
      </c>
      <c r="G48" s="328">
        <v>10.99</v>
      </c>
      <c r="H48" s="316">
        <f t="shared" si="29"/>
        <v>1</v>
      </c>
      <c r="I48" s="308">
        <v>0</v>
      </c>
      <c r="J48" s="384" t="s">
        <v>98</v>
      </c>
      <c r="K48" s="308">
        <v>187.6</v>
      </c>
      <c r="L48" s="308">
        <v>0.35</v>
      </c>
      <c r="M48" s="308">
        <v>195.13</v>
      </c>
      <c r="N48" s="308">
        <v>38.74000000000001</v>
      </c>
      <c r="O48" s="172">
        <v>261.68</v>
      </c>
      <c r="P48" s="172">
        <v>252.38</v>
      </c>
      <c r="Q48" s="433">
        <f t="shared" si="32"/>
        <v>0.9644604096606542</v>
      </c>
      <c r="R48" s="416">
        <v>6.64</v>
      </c>
      <c r="S48" s="416">
        <v>43.94</v>
      </c>
      <c r="T48" s="414">
        <f>5.51+3+1.1</f>
        <v>9.61</v>
      </c>
      <c r="U48" s="411">
        <f aca="true" t="shared" si="33" ref="U47:U53">R48+S48+T48</f>
        <v>60.19</v>
      </c>
      <c r="V48" s="408"/>
    </row>
    <row r="49" spans="1:22" ht="33" customHeight="1">
      <c r="A49" s="279" t="s">
        <v>99</v>
      </c>
      <c r="B49" s="308">
        <v>10</v>
      </c>
      <c r="C49" s="172">
        <v>11.7</v>
      </c>
      <c r="D49" s="172">
        <v>10</v>
      </c>
      <c r="E49" s="308">
        <v>0</v>
      </c>
      <c r="F49" s="328">
        <v>12.5</v>
      </c>
      <c r="G49" s="328">
        <v>12.5</v>
      </c>
      <c r="H49" s="316">
        <f t="shared" si="29"/>
        <v>1</v>
      </c>
      <c r="I49" s="308">
        <v>0</v>
      </c>
      <c r="J49" s="384" t="s">
        <v>100</v>
      </c>
      <c r="K49" s="308">
        <v>26.35</v>
      </c>
      <c r="L49" s="308">
        <v>0</v>
      </c>
      <c r="M49" s="308">
        <v>5.1</v>
      </c>
      <c r="N49" s="308">
        <v>7</v>
      </c>
      <c r="O49" s="172">
        <v>1</v>
      </c>
      <c r="P49" s="172">
        <v>1</v>
      </c>
      <c r="Q49" s="433">
        <f t="shared" si="32"/>
        <v>1</v>
      </c>
      <c r="R49" s="416">
        <v>0</v>
      </c>
      <c r="S49" s="416">
        <v>20</v>
      </c>
      <c r="T49" s="414">
        <v>2.5</v>
      </c>
      <c r="U49" s="411">
        <f t="shared" si="33"/>
        <v>22.5</v>
      </c>
      <c r="V49" s="417"/>
    </row>
    <row r="50" spans="1:22" ht="33" customHeight="1">
      <c r="A50" s="329" t="s">
        <v>101</v>
      </c>
      <c r="B50" s="308">
        <v>0</v>
      </c>
      <c r="C50" s="308">
        <v>0</v>
      </c>
      <c r="D50" s="308">
        <v>140</v>
      </c>
      <c r="E50" s="308">
        <v>150.48</v>
      </c>
      <c r="F50" s="328">
        <v>3268.74</v>
      </c>
      <c r="G50" s="328">
        <v>3268.74</v>
      </c>
      <c r="H50" s="316">
        <f t="shared" si="29"/>
        <v>1</v>
      </c>
      <c r="I50" s="172">
        <v>0</v>
      </c>
      <c r="J50" s="384" t="s">
        <v>102</v>
      </c>
      <c r="K50" s="308">
        <v>12.74</v>
      </c>
      <c r="L50" s="308">
        <v>0</v>
      </c>
      <c r="M50" s="308">
        <v>31.5</v>
      </c>
      <c r="N50" s="308">
        <v>-0.5599999999999987</v>
      </c>
      <c r="O50" s="172">
        <v>23.73</v>
      </c>
      <c r="P50" s="172">
        <v>23.26</v>
      </c>
      <c r="Q50" s="433">
        <f t="shared" si="32"/>
        <v>0.9801938474504847</v>
      </c>
      <c r="R50" s="416">
        <v>21.5</v>
      </c>
      <c r="S50" s="416">
        <v>27.48</v>
      </c>
      <c r="T50" s="414"/>
      <c r="U50" s="411">
        <f t="shared" si="33"/>
        <v>48.980000000000004</v>
      </c>
      <c r="V50" s="417"/>
    </row>
    <row r="51" spans="1:22" ht="24" customHeight="1">
      <c r="A51" s="330" t="s">
        <v>103</v>
      </c>
      <c r="B51" s="331"/>
      <c r="C51" s="331"/>
      <c r="D51" s="331"/>
      <c r="E51" s="313"/>
      <c r="F51" s="328">
        <v>70.20999999999913</v>
      </c>
      <c r="G51" s="332">
        <v>70.21</v>
      </c>
      <c r="H51" s="316">
        <f t="shared" si="29"/>
        <v>1.0000000000000124</v>
      </c>
      <c r="I51" s="331">
        <v>0</v>
      </c>
      <c r="J51" s="384" t="s">
        <v>104</v>
      </c>
      <c r="K51" s="308">
        <v>0</v>
      </c>
      <c r="L51" s="308">
        <v>0</v>
      </c>
      <c r="M51" s="308">
        <v>0</v>
      </c>
      <c r="N51" s="308">
        <v>0</v>
      </c>
      <c r="O51" s="172">
        <v>0</v>
      </c>
      <c r="P51" s="172">
        <f>279.91-2</f>
        <v>277.91</v>
      </c>
      <c r="Q51" s="388">
        <v>0</v>
      </c>
      <c r="R51" s="416">
        <v>0</v>
      </c>
      <c r="S51" s="416"/>
      <c r="T51" s="406">
        <v>0</v>
      </c>
      <c r="U51" s="411">
        <v>10000</v>
      </c>
      <c r="V51" s="408"/>
    </row>
    <row r="52" spans="1:22" ht="24" customHeight="1">
      <c r="A52" s="333" t="s">
        <v>105</v>
      </c>
      <c r="B52" s="331"/>
      <c r="C52" s="331"/>
      <c r="D52" s="331"/>
      <c r="E52" s="313"/>
      <c r="F52" s="334">
        <v>87.5</v>
      </c>
      <c r="G52" s="332">
        <v>87.5</v>
      </c>
      <c r="H52" s="316">
        <f t="shared" si="29"/>
        <v>1</v>
      </c>
      <c r="I52" s="331">
        <v>0</v>
      </c>
      <c r="J52" s="278" t="s">
        <v>106</v>
      </c>
      <c r="K52" s="308">
        <v>340</v>
      </c>
      <c r="L52" s="308">
        <v>0</v>
      </c>
      <c r="M52" s="308">
        <v>329.8</v>
      </c>
      <c r="N52" s="308">
        <v>-0.033508999999980915</v>
      </c>
      <c r="O52" s="172">
        <v>0</v>
      </c>
      <c r="P52" s="172">
        <v>0</v>
      </c>
      <c r="Q52" s="388">
        <v>0</v>
      </c>
      <c r="R52" s="416">
        <v>0</v>
      </c>
      <c r="S52" s="416"/>
      <c r="T52" s="414">
        <v>0</v>
      </c>
      <c r="U52" s="411">
        <f t="shared" si="33"/>
        <v>0</v>
      </c>
      <c r="V52" s="408"/>
    </row>
    <row r="53" spans="1:22" ht="24" customHeight="1">
      <c r="A53" s="312" t="s">
        <v>65</v>
      </c>
      <c r="B53" s="331">
        <f>B46+B39</f>
        <v>4000</v>
      </c>
      <c r="C53" s="331">
        <f>C46+C39</f>
        <v>6390</v>
      </c>
      <c r="D53" s="331">
        <f>D39+D46</f>
        <v>6018.29</v>
      </c>
      <c r="E53" s="313">
        <v>-5666.8</v>
      </c>
      <c r="F53" s="331">
        <f aca="true" t="shared" si="34" ref="F53:I53">F37+F44</f>
        <v>4033.059999999999</v>
      </c>
      <c r="G53" s="335">
        <f t="shared" si="34"/>
        <v>4033.06</v>
      </c>
      <c r="H53" s="336">
        <f t="shared" si="29"/>
        <v>1.0000000000000002</v>
      </c>
      <c r="I53" s="331">
        <f t="shared" si="34"/>
        <v>600</v>
      </c>
      <c r="J53" s="278" t="s">
        <v>107</v>
      </c>
      <c r="K53" s="308">
        <v>0</v>
      </c>
      <c r="L53" s="308">
        <v>0</v>
      </c>
      <c r="M53" s="308">
        <v>0</v>
      </c>
      <c r="N53" s="308">
        <v>0</v>
      </c>
      <c r="O53" s="172">
        <v>0</v>
      </c>
      <c r="P53" s="172">
        <v>0</v>
      </c>
      <c r="Q53" s="388">
        <v>0</v>
      </c>
      <c r="R53" s="416">
        <v>0</v>
      </c>
      <c r="S53" s="416"/>
      <c r="T53" s="406">
        <v>0</v>
      </c>
      <c r="U53" s="411">
        <f t="shared" si="33"/>
        <v>0</v>
      </c>
      <c r="V53" s="408"/>
    </row>
    <row r="54" spans="1:22" ht="24" customHeight="1">
      <c r="A54" s="279" t="s">
        <v>108</v>
      </c>
      <c r="B54" s="308"/>
      <c r="C54" s="308"/>
      <c r="D54" s="308"/>
      <c r="E54" s="308"/>
      <c r="F54" s="328">
        <v>0</v>
      </c>
      <c r="G54" s="328">
        <v>0</v>
      </c>
      <c r="H54" s="328">
        <v>0</v>
      </c>
      <c r="I54" s="172">
        <v>3700</v>
      </c>
      <c r="J54" s="386" t="s">
        <v>68</v>
      </c>
      <c r="K54" s="308">
        <f>K37</f>
        <v>7007.7300000000005</v>
      </c>
      <c r="L54" s="308">
        <f>L37</f>
        <v>-1295.7400000000002</v>
      </c>
      <c r="M54" s="308">
        <v>4861.030000000001</v>
      </c>
      <c r="N54" s="302">
        <f>-1280.89-1087.77</f>
        <v>-2368.66</v>
      </c>
      <c r="O54" s="387">
        <f aca="true" t="shared" si="35" ref="O54:R54">O37</f>
        <v>2870.1100000000006</v>
      </c>
      <c r="P54" s="387">
        <f t="shared" si="35"/>
        <v>2610.7599999999998</v>
      </c>
      <c r="Q54" s="435">
        <f aca="true" t="shared" si="36" ref="Q52:Q57">P54/O54</f>
        <v>0.9096376097083384</v>
      </c>
      <c r="R54" s="387">
        <f t="shared" si="35"/>
        <v>2765.16</v>
      </c>
      <c r="S54" s="436"/>
      <c r="T54" s="421">
        <f>T37</f>
        <v>1803.03</v>
      </c>
      <c r="U54" s="437">
        <f>U37</f>
        <v>14688.85</v>
      </c>
      <c r="V54" s="408"/>
    </row>
    <row r="55" spans="1:22" ht="24" customHeight="1">
      <c r="A55" s="279" t="s">
        <v>109</v>
      </c>
      <c r="B55" s="308">
        <v>0</v>
      </c>
      <c r="C55" s="308">
        <v>0</v>
      </c>
      <c r="D55" s="308">
        <v>0</v>
      </c>
      <c r="E55" s="308">
        <v>0</v>
      </c>
      <c r="F55" s="328">
        <v>6825</v>
      </c>
      <c r="G55" s="328">
        <v>6825</v>
      </c>
      <c r="H55" s="316">
        <f t="shared" si="29"/>
        <v>1</v>
      </c>
      <c r="I55" s="172">
        <v>10000</v>
      </c>
      <c r="J55" s="365" t="s">
        <v>110</v>
      </c>
      <c r="K55" s="172">
        <v>0</v>
      </c>
      <c r="L55" s="172">
        <v>6000</v>
      </c>
      <c r="M55" s="172">
        <v>5286.96</v>
      </c>
      <c r="N55" s="308">
        <v>-3656.96</v>
      </c>
      <c r="O55" s="172">
        <v>2804.9400000000005</v>
      </c>
      <c r="P55" s="172">
        <v>2804.94</v>
      </c>
      <c r="Q55" s="433">
        <f t="shared" si="36"/>
        <v>0.9999999999999999</v>
      </c>
      <c r="R55" s="416"/>
      <c r="S55" s="416"/>
      <c r="T55" s="414"/>
      <c r="U55" s="411">
        <v>0</v>
      </c>
      <c r="V55" s="417"/>
    </row>
    <row r="56" spans="1:22" ht="24" customHeight="1">
      <c r="A56" s="279" t="s">
        <v>111</v>
      </c>
      <c r="B56" s="308">
        <v>2468.36</v>
      </c>
      <c r="C56" s="308">
        <v>0</v>
      </c>
      <c r="D56" s="308">
        <v>3370</v>
      </c>
      <c r="E56" s="308">
        <v>0</v>
      </c>
      <c r="F56" s="328">
        <v>2696.91</v>
      </c>
      <c r="G56" s="172">
        <v>2696.91</v>
      </c>
      <c r="H56" s="316">
        <f t="shared" si="29"/>
        <v>1</v>
      </c>
      <c r="I56" s="172">
        <v>1100</v>
      </c>
      <c r="J56" s="278" t="s">
        <v>112</v>
      </c>
      <c r="K56" s="308">
        <v>0</v>
      </c>
      <c r="L56" s="308">
        <v>0</v>
      </c>
      <c r="M56" s="308">
        <v>0</v>
      </c>
      <c r="N56" s="308">
        <v>0</v>
      </c>
      <c r="O56" s="388">
        <v>7039.27</v>
      </c>
      <c r="P56" s="389">
        <v>7039.27</v>
      </c>
      <c r="Q56" s="433">
        <f t="shared" si="36"/>
        <v>1</v>
      </c>
      <c r="R56" s="416">
        <v>650</v>
      </c>
      <c r="S56" s="416"/>
      <c r="T56" s="414"/>
      <c r="U56" s="415">
        <v>559.02</v>
      </c>
      <c r="V56" s="408"/>
    </row>
    <row r="57" spans="1:22" ht="24" customHeight="1">
      <c r="A57" s="280"/>
      <c r="B57" s="337"/>
      <c r="C57" s="337"/>
      <c r="D57" s="337"/>
      <c r="E57" s="308"/>
      <c r="F57" s="337"/>
      <c r="G57" s="338"/>
      <c r="H57" s="339"/>
      <c r="I57" s="390"/>
      <c r="J57" s="391" t="s">
        <v>113</v>
      </c>
      <c r="K57" s="337"/>
      <c r="L57" s="337"/>
      <c r="M57" s="337">
        <v>13.01</v>
      </c>
      <c r="N57" s="338">
        <v>291.54</v>
      </c>
      <c r="O57" s="172">
        <v>840.6499999999996</v>
      </c>
      <c r="P57" s="172">
        <v>1100</v>
      </c>
      <c r="Q57" s="433">
        <f t="shared" si="36"/>
        <v>1.308511271040267</v>
      </c>
      <c r="R57" s="416"/>
      <c r="S57" s="416"/>
      <c r="T57" s="414"/>
      <c r="U57" s="415">
        <v>152.13</v>
      </c>
      <c r="V57" s="417"/>
    </row>
    <row r="58" spans="1:22" ht="24" customHeight="1">
      <c r="A58" s="318" t="s">
        <v>114</v>
      </c>
      <c r="B58" s="319">
        <f aca="true" t="shared" si="37" ref="B58:G58">B51+B52+B53</f>
        <v>4000</v>
      </c>
      <c r="C58" s="319">
        <f t="shared" si="37"/>
        <v>6390</v>
      </c>
      <c r="D58" s="340">
        <f t="shared" si="37"/>
        <v>6018.29</v>
      </c>
      <c r="E58" s="340">
        <f t="shared" si="37"/>
        <v>-5666.8</v>
      </c>
      <c r="F58" s="341">
        <f>F53+F54+F55+F56</f>
        <v>13554.97</v>
      </c>
      <c r="G58" s="341">
        <f>G53+G54+G55+G56</f>
        <v>13554.97</v>
      </c>
      <c r="H58" s="336">
        <f>G58/F58</f>
        <v>1</v>
      </c>
      <c r="I58" s="341">
        <f>I53+I54+I55+I56</f>
        <v>15400</v>
      </c>
      <c r="J58" s="377" t="s">
        <v>115</v>
      </c>
      <c r="K58" s="319" t="e">
        <f>K54+#REF!+K55+K56</f>
        <v>#REF!</v>
      </c>
      <c r="L58" s="319" t="e">
        <f>L54+#REF!+L55+L56</f>
        <v>#REF!</v>
      </c>
      <c r="M58" s="319">
        <v>10161</v>
      </c>
      <c r="N58" s="392">
        <f aca="true" t="shared" si="38" ref="N58:P58">N54+N55+N56+N57</f>
        <v>-5734.08</v>
      </c>
      <c r="O58" s="392">
        <f t="shared" si="38"/>
        <v>13554.970000000001</v>
      </c>
      <c r="P58" s="393">
        <f t="shared" si="38"/>
        <v>13554.970000000001</v>
      </c>
      <c r="Q58" s="438">
        <f aca="true" t="shared" si="39" ref="Q58:Q64">P58/O58</f>
        <v>1</v>
      </c>
      <c r="R58" s="393">
        <f aca="true" t="shared" si="40" ref="R58:U58">R54+R55+R56+R57</f>
        <v>3415.16</v>
      </c>
      <c r="S58" s="439"/>
      <c r="T58" s="440">
        <f t="shared" si="40"/>
        <v>1803.03</v>
      </c>
      <c r="U58" s="441">
        <f t="shared" si="40"/>
        <v>15400</v>
      </c>
      <c r="V58" s="408"/>
    </row>
    <row r="59" spans="1:22" ht="13.5" customHeight="1">
      <c r="A59" s="342"/>
      <c r="B59" s="343"/>
      <c r="C59" s="343"/>
      <c r="D59" s="343"/>
      <c r="E59" s="343"/>
      <c r="F59" s="343"/>
      <c r="G59" s="344"/>
      <c r="H59" s="343"/>
      <c r="I59" s="343"/>
      <c r="J59" s="343"/>
      <c r="K59" s="343"/>
      <c r="L59" s="343"/>
      <c r="M59" s="343"/>
      <c r="N59" s="343"/>
      <c r="O59" s="343"/>
      <c r="P59" s="394"/>
      <c r="Q59" s="426"/>
      <c r="R59" s="427"/>
      <c r="S59" s="427"/>
      <c r="V59" s="408"/>
    </row>
    <row r="60" spans="1:22" ht="24" customHeight="1">
      <c r="A60" s="345" t="s">
        <v>116</v>
      </c>
      <c r="B60" s="346">
        <v>36</v>
      </c>
      <c r="C60" s="346">
        <v>0</v>
      </c>
      <c r="D60" s="346">
        <v>0</v>
      </c>
      <c r="E60" s="346">
        <f>F60-D60</f>
        <v>1501.1699999999998</v>
      </c>
      <c r="F60" s="347">
        <v>1501.1699999999998</v>
      </c>
      <c r="G60" s="348">
        <v>1501.18</v>
      </c>
      <c r="H60" s="349">
        <f>G60/F60</f>
        <v>1.0000066614707197</v>
      </c>
      <c r="I60" s="348">
        <v>0</v>
      </c>
      <c r="J60" s="395" t="s">
        <v>117</v>
      </c>
      <c r="K60" s="346">
        <v>0</v>
      </c>
      <c r="L60" s="346">
        <v>0</v>
      </c>
      <c r="M60" s="346">
        <v>0</v>
      </c>
      <c r="N60" s="346">
        <v>0</v>
      </c>
      <c r="O60" s="346">
        <v>9.1</v>
      </c>
      <c r="P60" s="348">
        <v>6.3</v>
      </c>
      <c r="Q60" s="442">
        <f>P60/O60</f>
        <v>0.6923076923076923</v>
      </c>
      <c r="R60" s="443">
        <v>1801.54</v>
      </c>
      <c r="S60" s="443"/>
      <c r="T60" s="444">
        <v>0</v>
      </c>
      <c r="U60" s="445">
        <f>1801.54-464.56</f>
        <v>1336.98</v>
      </c>
      <c r="V60" s="408"/>
    </row>
    <row r="61" spans="1:22" ht="24" customHeight="1">
      <c r="A61" s="279" t="s">
        <v>118</v>
      </c>
      <c r="B61" s="308">
        <v>4518</v>
      </c>
      <c r="C61" s="308">
        <v>0</v>
      </c>
      <c r="D61" s="308">
        <v>4036</v>
      </c>
      <c r="E61" s="308">
        <v>288.53</v>
      </c>
      <c r="F61" s="317">
        <v>129.69</v>
      </c>
      <c r="G61" s="172">
        <v>128.94</v>
      </c>
      <c r="H61" s="316">
        <f>G61/F61</f>
        <v>0.9942169789498034</v>
      </c>
      <c r="I61" s="172">
        <v>120</v>
      </c>
      <c r="J61" s="396" t="s">
        <v>119</v>
      </c>
      <c r="K61" s="308">
        <v>4518</v>
      </c>
      <c r="L61" s="308">
        <v>0</v>
      </c>
      <c r="M61" s="308">
        <v>4036</v>
      </c>
      <c r="N61" s="172">
        <v>0.09</v>
      </c>
      <c r="O61" s="308">
        <v>0</v>
      </c>
      <c r="P61" s="172">
        <v>0</v>
      </c>
      <c r="Q61" s="308">
        <v>0</v>
      </c>
      <c r="R61" s="416">
        <v>120</v>
      </c>
      <c r="S61" s="416"/>
      <c r="T61" s="359">
        <v>0</v>
      </c>
      <c r="U61" s="434">
        <v>120</v>
      </c>
      <c r="V61" s="408"/>
    </row>
    <row r="62" spans="1:22" ht="24" customHeight="1">
      <c r="A62" s="280" t="s">
        <v>120</v>
      </c>
      <c r="B62" s="308"/>
      <c r="C62" s="308"/>
      <c r="D62" s="308"/>
      <c r="E62" s="308"/>
      <c r="F62" s="317">
        <v>0</v>
      </c>
      <c r="G62" s="317">
        <v>0</v>
      </c>
      <c r="H62" s="317">
        <v>0</v>
      </c>
      <c r="I62" s="172">
        <v>25791.5</v>
      </c>
      <c r="J62" s="397" t="s">
        <v>121</v>
      </c>
      <c r="K62" s="308">
        <v>0</v>
      </c>
      <c r="L62" s="308">
        <v>0</v>
      </c>
      <c r="M62" s="308">
        <v>55</v>
      </c>
      <c r="N62" s="172">
        <v>288.44</v>
      </c>
      <c r="O62" s="398">
        <v>283.82</v>
      </c>
      <c r="P62" s="172">
        <v>283.82</v>
      </c>
      <c r="Q62" s="309">
        <f t="shared" si="39"/>
        <v>1</v>
      </c>
      <c r="R62" s="416">
        <v>25791.5</v>
      </c>
      <c r="S62" s="416"/>
      <c r="T62" s="366"/>
      <c r="U62" s="434">
        <v>25791.5</v>
      </c>
      <c r="V62" s="408"/>
    </row>
    <row r="63" spans="1:22" ht="24" customHeight="1">
      <c r="A63" s="281" t="s">
        <v>122</v>
      </c>
      <c r="B63" s="308">
        <v>0</v>
      </c>
      <c r="C63" s="308">
        <v>0</v>
      </c>
      <c r="D63" s="308">
        <v>55</v>
      </c>
      <c r="E63" s="308">
        <v>0</v>
      </c>
      <c r="F63" s="317">
        <v>460.63</v>
      </c>
      <c r="G63" s="317">
        <v>461.54</v>
      </c>
      <c r="H63" s="316">
        <f>G63/F63</f>
        <v>1.0019755552178538</v>
      </c>
      <c r="I63" s="172">
        <v>1801.54</v>
      </c>
      <c r="J63" s="399" t="s">
        <v>123</v>
      </c>
      <c r="K63" s="308">
        <v>0</v>
      </c>
      <c r="L63" s="308">
        <v>0</v>
      </c>
      <c r="M63" s="308">
        <v>55</v>
      </c>
      <c r="N63" s="172">
        <v>288.44</v>
      </c>
      <c r="O63" s="308">
        <v>1798.57</v>
      </c>
      <c r="P63" s="172">
        <v>1801.54</v>
      </c>
      <c r="Q63" s="309">
        <f t="shared" si="39"/>
        <v>1.0016513118755457</v>
      </c>
      <c r="R63" s="416">
        <v>0</v>
      </c>
      <c r="S63" s="416"/>
      <c r="T63" s="359">
        <v>0</v>
      </c>
      <c r="U63" s="407">
        <v>464.56</v>
      </c>
      <c r="V63" s="408"/>
    </row>
    <row r="64" spans="1:22" ht="24" customHeight="1">
      <c r="A64" s="350" t="s">
        <v>124</v>
      </c>
      <c r="B64" s="340">
        <v>4554</v>
      </c>
      <c r="C64" s="340">
        <v>0</v>
      </c>
      <c r="D64" s="340">
        <f>D60+D61+D63</f>
        <v>4091</v>
      </c>
      <c r="E64" s="351">
        <v>288.53</v>
      </c>
      <c r="F64" s="340">
        <f aca="true" t="shared" si="41" ref="F64:I64">SUM(F60:F63)</f>
        <v>2091.49</v>
      </c>
      <c r="G64" s="340">
        <f t="shared" si="41"/>
        <v>2091.6600000000003</v>
      </c>
      <c r="H64" s="352">
        <f>G64/F64</f>
        <v>1.0000812817656315</v>
      </c>
      <c r="I64" s="340">
        <f>SUM(I60:I63)</f>
        <v>27713.04</v>
      </c>
      <c r="J64" s="400" t="s">
        <v>125</v>
      </c>
      <c r="K64" s="340">
        <v>4518</v>
      </c>
      <c r="L64" s="340">
        <v>0</v>
      </c>
      <c r="M64" s="340">
        <v>4091</v>
      </c>
      <c r="N64" s="340">
        <f>N60+N61+N63</f>
        <v>288.53</v>
      </c>
      <c r="O64" s="340">
        <f aca="true" t="shared" si="42" ref="O64:R64">SUM(O60:O63)</f>
        <v>2091.49</v>
      </c>
      <c r="P64" s="379">
        <f t="shared" si="42"/>
        <v>2091.66</v>
      </c>
      <c r="Q64" s="446">
        <f t="shared" si="39"/>
        <v>1.0000812817656313</v>
      </c>
      <c r="R64" s="340">
        <f t="shared" si="42"/>
        <v>27713.04</v>
      </c>
      <c r="S64" s="447"/>
      <c r="T64" s="448">
        <f>SUM(T60:T63)</f>
        <v>0</v>
      </c>
      <c r="U64" s="449">
        <f>SUM(U60:U63)</f>
        <v>27713.04</v>
      </c>
      <c r="V64" s="408"/>
    </row>
    <row r="65" spans="1:22" ht="12.75" customHeight="1">
      <c r="A65" s="450"/>
      <c r="B65" s="451"/>
      <c r="C65" s="451"/>
      <c r="D65" s="451"/>
      <c r="E65" s="451"/>
      <c r="F65" s="451"/>
      <c r="G65" s="452"/>
      <c r="H65" s="451"/>
      <c r="I65" s="451"/>
      <c r="J65" s="451"/>
      <c r="K65" s="451"/>
      <c r="L65" s="451"/>
      <c r="M65" s="451"/>
      <c r="N65" s="451"/>
      <c r="O65" s="451"/>
      <c r="P65" s="457"/>
      <c r="Q65" s="460"/>
      <c r="R65" s="461"/>
      <c r="S65" s="461"/>
      <c r="V65" s="408"/>
    </row>
    <row r="66" spans="1:22" ht="18" customHeight="1">
      <c r="A66" s="453" t="s">
        <v>126</v>
      </c>
      <c r="B66" s="454">
        <f aca="true" t="shared" si="43" ref="B66:G66">B64+B36+B59</f>
        <v>4554</v>
      </c>
      <c r="C66" s="454">
        <f t="shared" si="43"/>
        <v>0</v>
      </c>
      <c r="D66" s="455">
        <v>83282.04</v>
      </c>
      <c r="E66" s="455">
        <f t="shared" si="43"/>
        <v>288.53</v>
      </c>
      <c r="F66" s="455">
        <f>F35+F58+F64</f>
        <v>67050.45000000001</v>
      </c>
      <c r="G66" s="455">
        <f>G35+G58+G64</f>
        <v>66121.18000000001</v>
      </c>
      <c r="H66" s="456">
        <f>G66/F66</f>
        <v>0.9861407343276591</v>
      </c>
      <c r="I66" s="455">
        <f>I35+I58+I64</f>
        <v>97486.25</v>
      </c>
      <c r="J66" s="458" t="s">
        <v>127</v>
      </c>
      <c r="K66" s="454"/>
      <c r="L66" s="459"/>
      <c r="M66" s="455"/>
      <c r="N66" s="455"/>
      <c r="O66" s="455">
        <f>O35+O58+O64</f>
        <v>67050.45000000001</v>
      </c>
      <c r="P66" s="455">
        <f>P35+P58+P64</f>
        <v>66121.18000000001</v>
      </c>
      <c r="Q66" s="462">
        <f>P66/O66</f>
        <v>0.9861407343276591</v>
      </c>
      <c r="R66" s="463"/>
      <c r="S66" s="463"/>
      <c r="T66" s="464">
        <f>T35+T58+T64</f>
        <v>2741.427</v>
      </c>
      <c r="U66" s="465">
        <f>U35+U58+U64</f>
        <v>97486.25</v>
      </c>
      <c r="V66" s="408"/>
    </row>
    <row r="67" ht="24.75" customHeight="1"/>
    <row r="68" ht="24.75" customHeight="1"/>
    <row r="69" ht="24.75" customHeight="1">
      <c r="F69" s="301"/>
    </row>
  </sheetData>
  <sheetProtection/>
  <mergeCells count="3">
    <mergeCell ref="A2:U2"/>
    <mergeCell ref="A36:P36"/>
    <mergeCell ref="A59:P59"/>
  </mergeCells>
  <printOptions/>
  <pageMargins left="1.2201388888888889" right="0.4284722222222222" top="0.38958333333333334" bottom="0.23958333333333334" header="0.46805555555555556" footer="0.3541666666666667"/>
  <pageSetup horizontalDpi="600" verticalDpi="600" orientation="portrait" paperSize="8" scale="7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O504"/>
  <sheetViews>
    <sheetView showGridLines="0" workbookViewId="0" topLeftCell="A1">
      <pane xSplit="1" ySplit="5" topLeftCell="B79" activePane="bottomRight" state="frozen"/>
      <selection pane="bottomRight" activeCell="A1" sqref="A1:O161"/>
    </sheetView>
  </sheetViews>
  <sheetFormatPr defaultColWidth="9.00390625" defaultRowHeight="13.5"/>
  <cols>
    <col min="1" max="1" width="37.75390625" style="220" customWidth="1"/>
    <col min="2" max="2" width="12.75390625" style="221" customWidth="1"/>
    <col min="3" max="3" width="13.75390625" style="221" customWidth="1"/>
    <col min="4" max="4" width="3.50390625" style="220" hidden="1" customWidth="1"/>
    <col min="5" max="5" width="39.875" style="222" customWidth="1"/>
    <col min="6" max="9" width="13.50390625" style="222" hidden="1" customWidth="1"/>
    <col min="10" max="10" width="0.74609375" style="222" hidden="1" customWidth="1"/>
    <col min="11" max="11" width="13.625" style="223" customWidth="1"/>
    <col min="12" max="12" width="13.25390625" style="223" hidden="1" customWidth="1"/>
    <col min="13" max="13" width="18.00390625" style="224" hidden="1" customWidth="1"/>
    <col min="14" max="14" width="11.125" style="121" hidden="1" customWidth="1"/>
    <col min="15" max="15" width="12.875" style="225" customWidth="1"/>
    <col min="16" max="249" width="9.00390625" style="222" customWidth="1"/>
  </cols>
  <sheetData>
    <row r="1" spans="1:14" ht="13.5" customHeight="1">
      <c r="A1" s="3" t="s">
        <v>128</v>
      </c>
      <c r="B1" s="3"/>
      <c r="C1" s="3"/>
      <c r="D1" s="3"/>
      <c r="E1" s="3"/>
      <c r="F1" s="3"/>
      <c r="G1" s="3"/>
      <c r="H1" s="3"/>
      <c r="I1" s="3"/>
      <c r="J1" s="3"/>
      <c r="K1" s="250"/>
      <c r="L1" s="250"/>
      <c r="M1" s="251"/>
      <c r="N1" s="252"/>
    </row>
    <row r="2" spans="1:15" ht="22.5" customHeight="1">
      <c r="A2" s="226" t="s">
        <v>129</v>
      </c>
      <c r="B2" s="226"/>
      <c r="C2" s="226"/>
      <c r="D2" s="226"/>
      <c r="E2" s="226"/>
      <c r="F2" s="226"/>
      <c r="G2" s="226"/>
      <c r="H2" s="226"/>
      <c r="I2" s="226"/>
      <c r="J2" s="226"/>
      <c r="K2" s="226"/>
      <c r="L2" s="226"/>
      <c r="M2" s="226"/>
      <c r="N2" s="226"/>
      <c r="O2" s="226"/>
    </row>
    <row r="3" spans="1:15" s="215" customFormat="1" ht="15.75" customHeight="1">
      <c r="A3" s="227" t="s">
        <v>130</v>
      </c>
      <c r="B3" s="228"/>
      <c r="C3" s="228"/>
      <c r="D3" s="227"/>
      <c r="E3" s="227"/>
      <c r="F3" s="227"/>
      <c r="G3" s="227"/>
      <c r="H3" s="227"/>
      <c r="I3" s="227"/>
      <c r="J3" s="227"/>
      <c r="K3" s="228"/>
      <c r="L3" s="228"/>
      <c r="M3" s="253"/>
      <c r="N3" s="254"/>
      <c r="O3" s="255" t="s">
        <v>2</v>
      </c>
    </row>
    <row r="4" spans="1:15" s="215" customFormat="1" ht="15.75" customHeight="1">
      <c r="A4" s="229" t="s">
        <v>3</v>
      </c>
      <c r="B4" s="230"/>
      <c r="C4" s="230"/>
      <c r="D4" s="229"/>
      <c r="E4" s="231" t="s">
        <v>11</v>
      </c>
      <c r="F4" s="232"/>
      <c r="G4" s="232"/>
      <c r="H4" s="232"/>
      <c r="I4" s="232"/>
      <c r="J4" s="232"/>
      <c r="K4" s="232"/>
      <c r="L4" s="232"/>
      <c r="M4" s="232"/>
      <c r="N4" s="232"/>
      <c r="O4" s="256"/>
    </row>
    <row r="5" spans="1:15" s="216" customFormat="1" ht="43.5" customHeight="1">
      <c r="A5" s="233" t="s">
        <v>131</v>
      </c>
      <c r="B5" s="234" t="s">
        <v>8</v>
      </c>
      <c r="C5" s="234" t="s">
        <v>16</v>
      </c>
      <c r="D5" s="233" t="s">
        <v>132</v>
      </c>
      <c r="E5" s="233" t="s">
        <v>131</v>
      </c>
      <c r="F5" s="233" t="s">
        <v>133</v>
      </c>
      <c r="G5" s="233" t="s">
        <v>134</v>
      </c>
      <c r="H5" s="233" t="s">
        <v>135</v>
      </c>
      <c r="I5" s="233" t="s">
        <v>136</v>
      </c>
      <c r="J5" s="233" t="s">
        <v>137</v>
      </c>
      <c r="K5" s="257" t="s">
        <v>8</v>
      </c>
      <c r="L5" s="258" t="s">
        <v>138</v>
      </c>
      <c r="M5" s="259" t="s">
        <v>139</v>
      </c>
      <c r="N5" s="260" t="s">
        <v>140</v>
      </c>
      <c r="O5" s="234" t="s">
        <v>16</v>
      </c>
    </row>
    <row r="6" spans="1:249" s="216" customFormat="1" ht="16.5" customHeight="1">
      <c r="A6" s="235" t="s">
        <v>17</v>
      </c>
      <c r="B6" s="236">
        <f>B7+B8</f>
        <v>10074.2</v>
      </c>
      <c r="C6" s="236">
        <f>C7+C8</f>
        <v>15251.61</v>
      </c>
      <c r="D6" s="237">
        <f aca="true" t="shared" si="0" ref="D6:D10">C6/B6-1</f>
        <v>0.5139276567866431</v>
      </c>
      <c r="E6" s="235" t="s">
        <v>18</v>
      </c>
      <c r="F6" s="233"/>
      <c r="G6" s="233"/>
      <c r="H6" s="233"/>
      <c r="I6" s="233"/>
      <c r="J6" s="261"/>
      <c r="K6" s="236">
        <f aca="true" t="shared" si="1" ref="K6:O6">K7+K32+K40+K49+K55+K62+K81+K95+K104+K111+K119+K123+K129+K132+K133+K137+K141+K144+K148+K150+K151+K152</f>
        <v>50474.55</v>
      </c>
      <c r="L6" s="236">
        <f t="shared" si="1"/>
        <v>938.397</v>
      </c>
      <c r="M6" s="236"/>
      <c r="N6" s="236"/>
      <c r="O6" s="236">
        <f>O7+O32+O40+O49+O55+O62+O81+O95+O104+O111+O119+O123+O129+O132+O133+O137+O141+O144+O148+O150+O151+O152</f>
        <v>54373.21155</v>
      </c>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c r="FF6" s="262"/>
      <c r="FG6" s="262"/>
      <c r="FH6" s="262"/>
      <c r="FI6" s="262"/>
      <c r="FJ6" s="262"/>
      <c r="FK6" s="262"/>
      <c r="FL6" s="262"/>
      <c r="FM6" s="262"/>
      <c r="FN6" s="262"/>
      <c r="FO6" s="262"/>
      <c r="FP6" s="262"/>
      <c r="FQ6" s="262"/>
      <c r="FR6" s="262"/>
      <c r="FS6" s="262"/>
      <c r="FT6" s="262"/>
      <c r="FU6" s="262"/>
      <c r="FV6" s="262"/>
      <c r="FW6" s="262"/>
      <c r="FX6" s="262"/>
      <c r="FY6" s="262"/>
      <c r="FZ6" s="262"/>
      <c r="GA6" s="262"/>
      <c r="GB6" s="262"/>
      <c r="GC6" s="262"/>
      <c r="GD6" s="262"/>
      <c r="GE6" s="262"/>
      <c r="GF6" s="262"/>
      <c r="GG6" s="262"/>
      <c r="GH6" s="262"/>
      <c r="GI6" s="262"/>
      <c r="GJ6" s="262"/>
      <c r="GK6" s="262"/>
      <c r="GL6" s="262"/>
      <c r="GM6" s="262"/>
      <c r="GN6" s="262"/>
      <c r="GO6" s="262"/>
      <c r="GP6" s="262"/>
      <c r="GQ6" s="262"/>
      <c r="GR6" s="262"/>
      <c r="GS6" s="262"/>
      <c r="GT6" s="262"/>
      <c r="GU6" s="262"/>
      <c r="GV6" s="262"/>
      <c r="GW6" s="262"/>
      <c r="GX6" s="262"/>
      <c r="GY6" s="262"/>
      <c r="GZ6" s="262"/>
      <c r="HA6" s="262"/>
      <c r="HB6" s="262"/>
      <c r="HC6" s="262"/>
      <c r="HD6" s="262"/>
      <c r="HE6" s="262"/>
      <c r="HF6" s="262"/>
      <c r="HG6" s="262"/>
      <c r="HH6" s="262"/>
      <c r="HI6" s="262"/>
      <c r="HJ6" s="262"/>
      <c r="HK6" s="262"/>
      <c r="HL6" s="262"/>
      <c r="HM6" s="262"/>
      <c r="HN6" s="262"/>
      <c r="HO6" s="262"/>
      <c r="HP6" s="262"/>
      <c r="HQ6" s="262"/>
      <c r="HR6" s="262"/>
      <c r="HS6" s="262"/>
      <c r="HT6" s="262"/>
      <c r="HU6" s="262"/>
      <c r="HV6" s="262"/>
      <c r="HW6" s="262"/>
      <c r="HX6" s="262"/>
      <c r="HY6" s="262"/>
      <c r="HZ6" s="262"/>
      <c r="IA6" s="262"/>
      <c r="IB6" s="262"/>
      <c r="IC6" s="262"/>
      <c r="ID6" s="262"/>
      <c r="IE6" s="262"/>
      <c r="IF6" s="262"/>
      <c r="IG6" s="262"/>
      <c r="IH6" s="262"/>
      <c r="II6" s="262"/>
      <c r="IJ6" s="262"/>
      <c r="IK6" s="262"/>
      <c r="IL6" s="262"/>
      <c r="IM6" s="262"/>
      <c r="IN6" s="262"/>
      <c r="IO6" s="262"/>
    </row>
    <row r="7" spans="1:15" s="217" customFormat="1" ht="16.5" customHeight="1">
      <c r="A7" s="235" t="s">
        <v>141</v>
      </c>
      <c r="B7" s="236">
        <v>7589.78</v>
      </c>
      <c r="C7" s="236">
        <v>9500</v>
      </c>
      <c r="D7" s="237">
        <f t="shared" si="0"/>
        <v>0.2516831844928311</v>
      </c>
      <c r="E7" s="235" t="s">
        <v>142</v>
      </c>
      <c r="F7" s="238">
        <v>4799.55</v>
      </c>
      <c r="G7" s="238">
        <v>3981.45</v>
      </c>
      <c r="H7" s="238">
        <v>6093.84</v>
      </c>
      <c r="I7" s="238">
        <v>4345.91</v>
      </c>
      <c r="J7" s="263">
        <f>SUM(J8:J31)</f>
        <v>6134.34</v>
      </c>
      <c r="K7" s="236">
        <f>SUM(K8:K31)</f>
        <v>7094.87</v>
      </c>
      <c r="L7" s="236">
        <f>SUM(L8:L31)</f>
        <v>61.080000000000005</v>
      </c>
      <c r="M7" s="236"/>
      <c r="N7" s="236"/>
      <c r="O7" s="236">
        <f>SUM(O8:O31)</f>
        <v>5905.141550000001</v>
      </c>
    </row>
    <row r="8" spans="1:15" s="218" customFormat="1" ht="16.5" customHeight="1">
      <c r="A8" s="235" t="s">
        <v>143</v>
      </c>
      <c r="B8" s="236">
        <f>SUM(B9:B16)</f>
        <v>2484.42</v>
      </c>
      <c r="C8" s="236">
        <f>SUM(C9:C16)</f>
        <v>5751.61</v>
      </c>
      <c r="D8" s="237">
        <f t="shared" si="0"/>
        <v>1.3150715257484644</v>
      </c>
      <c r="E8" s="239" t="s">
        <v>144</v>
      </c>
      <c r="F8" s="240">
        <v>21.85</v>
      </c>
      <c r="G8" s="240">
        <v>16.93</v>
      </c>
      <c r="H8" s="240">
        <v>64.1</v>
      </c>
      <c r="I8" s="240">
        <v>46.53</v>
      </c>
      <c r="J8" s="264">
        <v>15.85</v>
      </c>
      <c r="K8" s="241">
        <v>49.12</v>
      </c>
      <c r="L8" s="241">
        <v>52.03</v>
      </c>
      <c r="M8" s="241"/>
      <c r="N8" s="241">
        <v>17.89</v>
      </c>
      <c r="O8" s="241">
        <f>L8+M8+N8</f>
        <v>69.92</v>
      </c>
    </row>
    <row r="9" spans="1:15" s="218" customFormat="1" ht="16.5" customHeight="1">
      <c r="A9" s="239" t="s">
        <v>145</v>
      </c>
      <c r="B9" s="241">
        <v>987.99</v>
      </c>
      <c r="C9" s="241">
        <v>1025</v>
      </c>
      <c r="D9" s="242">
        <f t="shared" si="0"/>
        <v>0.03745989331875821</v>
      </c>
      <c r="E9" s="239" t="s">
        <v>146</v>
      </c>
      <c r="F9" s="240">
        <v>2.4</v>
      </c>
      <c r="G9" s="240">
        <v>0.96</v>
      </c>
      <c r="H9" s="240">
        <v>2.16</v>
      </c>
      <c r="I9" s="240">
        <v>1.15</v>
      </c>
      <c r="J9" s="264">
        <v>2.66</v>
      </c>
      <c r="K9" s="241">
        <v>107.32</v>
      </c>
      <c r="L9" s="241"/>
      <c r="M9" s="241"/>
      <c r="N9" s="241">
        <v>149</v>
      </c>
      <c r="O9" s="241">
        <f aca="true" t="shared" si="2" ref="O9:O31">L9+M9+N9</f>
        <v>149</v>
      </c>
    </row>
    <row r="10" spans="1:15" s="218" customFormat="1" ht="16.5" customHeight="1">
      <c r="A10" s="239" t="s">
        <v>147</v>
      </c>
      <c r="B10" s="241">
        <v>666.08</v>
      </c>
      <c r="C10" s="241">
        <v>3610.14</v>
      </c>
      <c r="D10" s="242">
        <f t="shared" si="0"/>
        <v>4.419979582032187</v>
      </c>
      <c r="E10" s="239" t="s">
        <v>148</v>
      </c>
      <c r="F10" s="240">
        <v>3676.2</v>
      </c>
      <c r="G10" s="240">
        <v>2958.8</v>
      </c>
      <c r="H10" s="240">
        <v>4750.69</v>
      </c>
      <c r="I10" s="240">
        <v>3257.36</v>
      </c>
      <c r="J10" s="264">
        <v>4962.73</v>
      </c>
      <c r="K10" s="241">
        <v>5851.69</v>
      </c>
      <c r="L10" s="241"/>
      <c r="M10" s="241"/>
      <c r="N10" s="241">
        <v>4971.918359</v>
      </c>
      <c r="O10" s="241">
        <f t="shared" si="2"/>
        <v>4971.918359</v>
      </c>
    </row>
    <row r="11" spans="1:15" s="218" customFormat="1" ht="16.5" customHeight="1">
      <c r="A11" s="239" t="s">
        <v>149</v>
      </c>
      <c r="B11" s="241">
        <v>256.07</v>
      </c>
      <c r="C11" s="241">
        <v>279.47</v>
      </c>
      <c r="D11" s="243">
        <v>0</v>
      </c>
      <c r="E11" s="239" t="s">
        <v>150</v>
      </c>
      <c r="F11" s="240">
        <v>4.1</v>
      </c>
      <c r="G11" s="240">
        <v>11.37</v>
      </c>
      <c r="H11" s="240">
        <v>55.77</v>
      </c>
      <c r="I11" s="240">
        <v>35.53</v>
      </c>
      <c r="J11" s="264">
        <v>68.03</v>
      </c>
      <c r="K11" s="241">
        <v>34.71</v>
      </c>
      <c r="L11" s="241"/>
      <c r="M11" s="241"/>
      <c r="N11" s="241">
        <v>13</v>
      </c>
      <c r="O11" s="241">
        <f t="shared" si="2"/>
        <v>13</v>
      </c>
    </row>
    <row r="12" spans="1:15" s="218" customFormat="1" ht="16.5" customHeight="1">
      <c r="A12" s="239" t="s">
        <v>151</v>
      </c>
      <c r="B12" s="241">
        <v>0</v>
      </c>
      <c r="C12" s="241">
        <v>0</v>
      </c>
      <c r="D12" s="243">
        <v>0</v>
      </c>
      <c r="E12" s="239" t="s">
        <v>152</v>
      </c>
      <c r="F12" s="240">
        <v>8.16</v>
      </c>
      <c r="G12" s="240">
        <v>15.42</v>
      </c>
      <c r="H12" s="240">
        <v>11</v>
      </c>
      <c r="I12" s="240">
        <v>16.55</v>
      </c>
      <c r="J12" s="264">
        <v>28.9</v>
      </c>
      <c r="K12" s="241">
        <v>49.06</v>
      </c>
      <c r="L12" s="241">
        <f>0.58+1.81</f>
        <v>2.39</v>
      </c>
      <c r="M12" s="241"/>
      <c r="N12" s="241"/>
      <c r="O12" s="241">
        <f t="shared" si="2"/>
        <v>2.39</v>
      </c>
    </row>
    <row r="13" spans="1:15" s="218" customFormat="1" ht="16.5" customHeight="1">
      <c r="A13" s="239" t="s">
        <v>153</v>
      </c>
      <c r="B13" s="241">
        <v>525.78</v>
      </c>
      <c r="C13" s="241">
        <v>800</v>
      </c>
      <c r="D13" s="242">
        <f aca="true" t="shared" si="3" ref="D13:D16">C13/B13-1</f>
        <v>0.5215489368176804</v>
      </c>
      <c r="E13" s="239" t="s">
        <v>154</v>
      </c>
      <c r="F13" s="240">
        <v>173.73</v>
      </c>
      <c r="G13" s="240">
        <v>168.16</v>
      </c>
      <c r="H13" s="240">
        <v>182.15</v>
      </c>
      <c r="I13" s="240">
        <v>110.49</v>
      </c>
      <c r="J13" s="264">
        <v>158.33</v>
      </c>
      <c r="K13" s="241">
        <v>51.87</v>
      </c>
      <c r="L13" s="241"/>
      <c r="M13" s="241"/>
      <c r="N13" s="241">
        <v>34.2</v>
      </c>
      <c r="O13" s="241">
        <f t="shared" si="2"/>
        <v>34.2</v>
      </c>
    </row>
    <row r="14" spans="1:15" s="218" customFormat="1" ht="16.5" customHeight="1">
      <c r="A14" s="239" t="s">
        <v>155</v>
      </c>
      <c r="B14" s="241">
        <v>0</v>
      </c>
      <c r="C14" s="241">
        <v>0</v>
      </c>
      <c r="D14" s="242" t="e">
        <f t="shared" si="3"/>
        <v>#DIV/0!</v>
      </c>
      <c r="E14" s="239" t="s">
        <v>156</v>
      </c>
      <c r="F14" s="240">
        <v>37</v>
      </c>
      <c r="G14" s="240">
        <v>11.16</v>
      </c>
      <c r="H14" s="240">
        <v>13</v>
      </c>
      <c r="I14" s="240">
        <v>0</v>
      </c>
      <c r="J14" s="264">
        <v>0</v>
      </c>
      <c r="K14" s="241">
        <v>20.24</v>
      </c>
      <c r="L14" s="241"/>
      <c r="M14" s="241"/>
      <c r="N14" s="241"/>
      <c r="O14" s="241">
        <f t="shared" si="2"/>
        <v>0</v>
      </c>
    </row>
    <row r="15" spans="1:15" s="218" customFormat="1" ht="16.5" customHeight="1">
      <c r="A15" s="239" t="s">
        <v>157</v>
      </c>
      <c r="B15" s="241">
        <v>48.5</v>
      </c>
      <c r="C15" s="241">
        <v>37</v>
      </c>
      <c r="D15" s="242">
        <f t="shared" si="3"/>
        <v>-0.23711340206185572</v>
      </c>
      <c r="E15" s="239" t="s">
        <v>158</v>
      </c>
      <c r="F15" s="240">
        <v>17.53</v>
      </c>
      <c r="G15" s="240">
        <v>9.34</v>
      </c>
      <c r="H15" s="240">
        <v>18</v>
      </c>
      <c r="I15" s="240">
        <v>14.15</v>
      </c>
      <c r="J15" s="264">
        <v>16</v>
      </c>
      <c r="K15" s="241">
        <v>17</v>
      </c>
      <c r="L15" s="241"/>
      <c r="M15" s="241"/>
      <c r="N15" s="241">
        <v>21</v>
      </c>
      <c r="O15" s="241">
        <f t="shared" si="2"/>
        <v>21</v>
      </c>
    </row>
    <row r="16" spans="1:15" s="218" customFormat="1" ht="16.5" customHeight="1">
      <c r="A16" s="239" t="s">
        <v>159</v>
      </c>
      <c r="B16" s="241">
        <v>0</v>
      </c>
      <c r="C16" s="241">
        <v>0</v>
      </c>
      <c r="D16" s="242" t="e">
        <f t="shared" si="3"/>
        <v>#DIV/0!</v>
      </c>
      <c r="E16" s="239" t="s">
        <v>160</v>
      </c>
      <c r="F16" s="240">
        <v>52.31</v>
      </c>
      <c r="G16" s="240">
        <v>54.27</v>
      </c>
      <c r="H16" s="240">
        <v>52.31</v>
      </c>
      <c r="I16" s="240">
        <v>3.71</v>
      </c>
      <c r="J16" s="264">
        <v>3.71</v>
      </c>
      <c r="K16" s="241">
        <v>0</v>
      </c>
      <c r="L16" s="241"/>
      <c r="M16" s="241"/>
      <c r="N16" s="241">
        <v>6.787</v>
      </c>
      <c r="O16" s="241">
        <f t="shared" si="2"/>
        <v>6.787</v>
      </c>
    </row>
    <row r="17" spans="1:15" s="218" customFormat="1" ht="16.5" customHeight="1">
      <c r="A17" s="239"/>
      <c r="B17" s="241"/>
      <c r="C17" s="241"/>
      <c r="D17" s="237"/>
      <c r="E17" s="239" t="s">
        <v>161</v>
      </c>
      <c r="F17" s="240">
        <v>83.5</v>
      </c>
      <c r="G17" s="240">
        <v>49.04</v>
      </c>
      <c r="H17" s="240">
        <v>52.05</v>
      </c>
      <c r="I17" s="240">
        <v>27.59</v>
      </c>
      <c r="J17" s="264">
        <v>41.5</v>
      </c>
      <c r="K17" s="241">
        <v>0</v>
      </c>
      <c r="L17" s="241"/>
      <c r="M17" s="241"/>
      <c r="N17" s="241"/>
      <c r="O17" s="241">
        <f t="shared" si="2"/>
        <v>0</v>
      </c>
    </row>
    <row r="18" spans="1:15" s="218" customFormat="1" ht="16.5" customHeight="1">
      <c r="A18" s="235" t="s">
        <v>51</v>
      </c>
      <c r="B18" s="236">
        <f>B19+B24</f>
        <v>13077.42</v>
      </c>
      <c r="C18" s="236">
        <f>C19+C24</f>
        <v>13097.51</v>
      </c>
      <c r="D18" s="237">
        <f aca="true" t="shared" si="4" ref="D18:D23">C18/B18-1</f>
        <v>0.0015362357406889515</v>
      </c>
      <c r="E18" s="239" t="s">
        <v>162</v>
      </c>
      <c r="F18" s="240">
        <v>15</v>
      </c>
      <c r="G18" s="240">
        <v>14.81</v>
      </c>
      <c r="H18" s="240">
        <v>32.16</v>
      </c>
      <c r="I18" s="240">
        <v>24.6</v>
      </c>
      <c r="J18" s="264">
        <v>15.59</v>
      </c>
      <c r="K18" s="241">
        <v>20.3</v>
      </c>
      <c r="L18" s="241"/>
      <c r="M18" s="241"/>
      <c r="N18" s="241">
        <v>8.5</v>
      </c>
      <c r="O18" s="241">
        <f t="shared" si="2"/>
        <v>8.5</v>
      </c>
    </row>
    <row r="19" spans="1:15" s="218" customFormat="1" ht="16.5" customHeight="1">
      <c r="A19" s="235" t="s">
        <v>163</v>
      </c>
      <c r="B19" s="236">
        <f>B20+B21+B22+B23</f>
        <v>9564</v>
      </c>
      <c r="C19" s="236">
        <f>C20+C21+C22+C23</f>
        <v>12364</v>
      </c>
      <c r="D19" s="237">
        <f t="shared" si="4"/>
        <v>0.29276453366792143</v>
      </c>
      <c r="E19" s="239" t="s">
        <v>164</v>
      </c>
      <c r="F19" s="240">
        <v>101</v>
      </c>
      <c r="G19" s="240">
        <v>43.48</v>
      </c>
      <c r="H19" s="240">
        <v>85.88</v>
      </c>
      <c r="I19" s="240">
        <v>149.62</v>
      </c>
      <c r="J19" s="264">
        <v>88.46</v>
      </c>
      <c r="K19" s="241">
        <v>1.5</v>
      </c>
      <c r="L19" s="241"/>
      <c r="M19" s="241"/>
      <c r="N19" s="241">
        <v>1.502</v>
      </c>
      <c r="O19" s="241">
        <f t="shared" si="2"/>
        <v>1.502</v>
      </c>
    </row>
    <row r="20" spans="1:15" s="218" customFormat="1" ht="16.5" customHeight="1">
      <c r="A20" s="239" t="s">
        <v>165</v>
      </c>
      <c r="B20" s="241">
        <v>8364</v>
      </c>
      <c r="C20" s="241">
        <v>8364</v>
      </c>
      <c r="D20" s="242">
        <f t="shared" si="4"/>
        <v>0</v>
      </c>
      <c r="E20" s="239" t="s">
        <v>166</v>
      </c>
      <c r="F20" s="240"/>
      <c r="G20" s="240"/>
      <c r="H20" s="240">
        <v>0</v>
      </c>
      <c r="I20" s="240">
        <v>0</v>
      </c>
      <c r="J20" s="264">
        <v>0.61</v>
      </c>
      <c r="K20" s="241">
        <v>0</v>
      </c>
      <c r="L20" s="241"/>
      <c r="M20" s="241"/>
      <c r="N20" s="241"/>
      <c r="O20" s="241">
        <f t="shared" si="2"/>
        <v>0</v>
      </c>
    </row>
    <row r="21" spans="1:34" s="218" customFormat="1" ht="16.5" customHeight="1">
      <c r="A21" s="239" t="s">
        <v>167</v>
      </c>
      <c r="B21" s="241">
        <v>0</v>
      </c>
      <c r="C21" s="241">
        <v>0</v>
      </c>
      <c r="D21" s="242" t="e">
        <f t="shared" si="4"/>
        <v>#DIV/0!</v>
      </c>
      <c r="E21" s="239" t="s">
        <v>168</v>
      </c>
      <c r="F21" s="240">
        <v>14.13</v>
      </c>
      <c r="G21" s="240">
        <v>22.53</v>
      </c>
      <c r="H21" s="240">
        <v>64.95</v>
      </c>
      <c r="I21" s="240">
        <v>126.38</v>
      </c>
      <c r="J21" s="264">
        <v>156.35</v>
      </c>
      <c r="K21" s="241">
        <v>0</v>
      </c>
      <c r="L21" s="241"/>
      <c r="M21" s="241"/>
      <c r="N21" s="241"/>
      <c r="O21" s="241">
        <f t="shared" si="2"/>
        <v>0</v>
      </c>
      <c r="P21" s="265"/>
      <c r="Q21" s="265"/>
      <c r="R21" s="265"/>
      <c r="S21" s="265"/>
      <c r="T21" s="265"/>
      <c r="U21" s="268"/>
      <c r="V21" s="268"/>
      <c r="W21" s="268"/>
      <c r="X21" s="266"/>
      <c r="Y21" s="266"/>
      <c r="Z21" s="266"/>
      <c r="AA21" s="266"/>
      <c r="AB21" s="266"/>
      <c r="AC21" s="266"/>
      <c r="AD21" s="266"/>
      <c r="AE21" s="266"/>
      <c r="AF21" s="266"/>
      <c r="AG21" s="266"/>
      <c r="AH21" s="266"/>
    </row>
    <row r="22" spans="1:34" s="218" customFormat="1" ht="16.5" customHeight="1">
      <c r="A22" s="239" t="s">
        <v>169</v>
      </c>
      <c r="B22" s="241">
        <v>2800</v>
      </c>
      <c r="C22" s="241">
        <v>1000</v>
      </c>
      <c r="D22" s="242">
        <f t="shared" si="4"/>
        <v>-0.6428571428571428</v>
      </c>
      <c r="E22" s="239" t="s">
        <v>170</v>
      </c>
      <c r="F22" s="240">
        <v>8</v>
      </c>
      <c r="G22" s="240">
        <v>17.87</v>
      </c>
      <c r="H22" s="240">
        <v>8</v>
      </c>
      <c r="I22" s="240">
        <v>11.96</v>
      </c>
      <c r="J22" s="264">
        <v>17</v>
      </c>
      <c r="K22" s="241">
        <v>31.95</v>
      </c>
      <c r="L22" s="241"/>
      <c r="M22" s="241"/>
      <c r="N22" s="241">
        <v>53</v>
      </c>
      <c r="O22" s="241">
        <f t="shared" si="2"/>
        <v>53</v>
      </c>
      <c r="P22" s="266"/>
      <c r="Q22" s="266"/>
      <c r="R22" s="266"/>
      <c r="S22" s="266"/>
      <c r="T22" s="266"/>
      <c r="U22" s="266"/>
      <c r="V22" s="266"/>
      <c r="W22" s="266"/>
      <c r="X22" s="266"/>
      <c r="Y22" s="266"/>
      <c r="Z22" s="266"/>
      <c r="AA22" s="266"/>
      <c r="AB22" s="266"/>
      <c r="AC22" s="266"/>
      <c r="AD22" s="266"/>
      <c r="AE22" s="266"/>
      <c r="AF22" s="266"/>
      <c r="AG22" s="266"/>
      <c r="AH22" s="266"/>
    </row>
    <row r="23" spans="1:34" s="218" customFormat="1" ht="16.5" customHeight="1">
      <c r="A23" s="239" t="s">
        <v>171</v>
      </c>
      <c r="B23" s="241">
        <v>-1600</v>
      </c>
      <c r="C23" s="241">
        <v>3000</v>
      </c>
      <c r="D23" s="237">
        <f t="shared" si="4"/>
        <v>-2.875</v>
      </c>
      <c r="E23" s="239" t="s">
        <v>172</v>
      </c>
      <c r="F23" s="240">
        <v>19.78</v>
      </c>
      <c r="G23" s="240">
        <v>17.78</v>
      </c>
      <c r="H23" s="240">
        <v>13.7</v>
      </c>
      <c r="I23" s="240">
        <v>13.42</v>
      </c>
      <c r="J23" s="264">
        <v>5.1</v>
      </c>
      <c r="K23" s="241">
        <v>0</v>
      </c>
      <c r="L23" s="241"/>
      <c r="M23" s="241"/>
      <c r="N23" s="241">
        <v>0.2</v>
      </c>
      <c r="O23" s="241">
        <f t="shared" si="2"/>
        <v>0.2</v>
      </c>
      <c r="P23" s="266"/>
      <c r="Q23" s="266"/>
      <c r="R23" s="266"/>
      <c r="S23" s="266"/>
      <c r="T23" s="266"/>
      <c r="U23" s="266"/>
      <c r="V23" s="266"/>
      <c r="W23" s="266"/>
      <c r="X23" s="266"/>
      <c r="Y23" s="266"/>
      <c r="Z23" s="266"/>
      <c r="AA23" s="266"/>
      <c r="AB23" s="266"/>
      <c r="AC23" s="266"/>
      <c r="AD23" s="266"/>
      <c r="AE23" s="266"/>
      <c r="AF23" s="266"/>
      <c r="AG23" s="266"/>
      <c r="AH23" s="266"/>
    </row>
    <row r="24" spans="1:34" s="218" customFormat="1" ht="16.5" customHeight="1">
      <c r="A24" s="235" t="s">
        <v>173</v>
      </c>
      <c r="B24" s="236">
        <v>3513.42</v>
      </c>
      <c r="C24" s="236">
        <v>733.51</v>
      </c>
      <c r="D24" s="237"/>
      <c r="E24" s="239" t="s">
        <v>174</v>
      </c>
      <c r="F24" s="240">
        <v>70.33</v>
      </c>
      <c r="G24" s="240">
        <v>62.34</v>
      </c>
      <c r="H24" s="240">
        <v>161.21</v>
      </c>
      <c r="I24" s="240">
        <v>63.91</v>
      </c>
      <c r="J24" s="264">
        <v>42.34</v>
      </c>
      <c r="K24" s="241">
        <v>139.64</v>
      </c>
      <c r="L24" s="241">
        <v>0.28</v>
      </c>
      <c r="M24" s="241"/>
      <c r="N24" s="241">
        <v>107.73</v>
      </c>
      <c r="O24" s="241">
        <f t="shared" si="2"/>
        <v>108.01</v>
      </c>
      <c r="P24" s="266"/>
      <c r="Q24" s="266"/>
      <c r="R24" s="266"/>
      <c r="S24" s="266"/>
      <c r="T24" s="266"/>
      <c r="U24" s="266"/>
      <c r="V24" s="266"/>
      <c r="W24" s="266"/>
      <c r="X24" s="266"/>
      <c r="Y24" s="266"/>
      <c r="Z24" s="266"/>
      <c r="AA24" s="266"/>
      <c r="AB24" s="266"/>
      <c r="AC24" s="266"/>
      <c r="AD24" s="266"/>
      <c r="AE24" s="266"/>
      <c r="AF24" s="266"/>
      <c r="AG24" s="266"/>
      <c r="AH24" s="266"/>
    </row>
    <row r="25" spans="1:34" s="218" customFormat="1" ht="16.5" customHeight="1">
      <c r="A25" s="235"/>
      <c r="B25" s="236"/>
      <c r="C25" s="236"/>
      <c r="D25" s="237" t="e">
        <f>C25/B25-1</f>
        <v>#DIV/0!</v>
      </c>
      <c r="E25" s="239" t="s">
        <v>175</v>
      </c>
      <c r="F25" s="240">
        <v>45.1</v>
      </c>
      <c r="G25" s="240">
        <v>70.63</v>
      </c>
      <c r="H25" s="240">
        <v>51.3</v>
      </c>
      <c r="I25" s="240">
        <v>76.22</v>
      </c>
      <c r="J25" s="264">
        <v>112.54</v>
      </c>
      <c r="K25" s="241">
        <v>0.7</v>
      </c>
      <c r="L25" s="241"/>
      <c r="M25" s="241"/>
      <c r="N25" s="241"/>
      <c r="O25" s="241">
        <f t="shared" si="2"/>
        <v>0</v>
      </c>
      <c r="P25" s="267"/>
      <c r="Q25" s="265"/>
      <c r="R25" s="265"/>
      <c r="S25" s="265"/>
      <c r="T25" s="265"/>
      <c r="U25" s="265"/>
      <c r="V25" s="268"/>
      <c r="W25" s="268"/>
      <c r="X25" s="268"/>
      <c r="Y25" s="266"/>
      <c r="Z25" s="266"/>
      <c r="AA25" s="266"/>
      <c r="AB25" s="266"/>
      <c r="AC25" s="266"/>
      <c r="AD25" s="266"/>
      <c r="AE25" s="266"/>
      <c r="AF25" s="266"/>
      <c r="AG25" s="266"/>
      <c r="AH25" s="266"/>
    </row>
    <row r="26" spans="1:34" s="218" customFormat="1" ht="16.5" customHeight="1">
      <c r="A26" s="235" t="s">
        <v>176</v>
      </c>
      <c r="B26" s="241">
        <v>124.5</v>
      </c>
      <c r="C26" s="241">
        <v>0</v>
      </c>
      <c r="D26" s="237"/>
      <c r="E26" s="239" t="s">
        <v>177</v>
      </c>
      <c r="F26" s="240">
        <v>410.16</v>
      </c>
      <c r="G26" s="240">
        <v>389.34</v>
      </c>
      <c r="H26" s="240">
        <v>360.97</v>
      </c>
      <c r="I26" s="240">
        <v>291.42</v>
      </c>
      <c r="J26" s="264">
        <v>329.15</v>
      </c>
      <c r="K26" s="241">
        <v>219.51</v>
      </c>
      <c r="L26" s="241">
        <f>3.03+3.23+0.12</f>
        <v>6.38</v>
      </c>
      <c r="M26" s="241">
        <v>38.4</v>
      </c>
      <c r="N26" s="241">
        <v>158.27</v>
      </c>
      <c r="O26" s="241">
        <f t="shared" si="2"/>
        <v>203.05</v>
      </c>
      <c r="P26" s="266"/>
      <c r="Q26" s="266"/>
      <c r="R26" s="266"/>
      <c r="S26" s="266"/>
      <c r="T26" s="266"/>
      <c r="U26" s="266"/>
      <c r="V26" s="266"/>
      <c r="W26" s="266"/>
      <c r="X26" s="266"/>
      <c r="Y26" s="266"/>
      <c r="Z26" s="266"/>
      <c r="AA26" s="266"/>
      <c r="AB26" s="266"/>
      <c r="AC26" s="266"/>
      <c r="AD26" s="266"/>
      <c r="AE26" s="266"/>
      <c r="AF26" s="266"/>
      <c r="AG26" s="266"/>
      <c r="AH26" s="266"/>
    </row>
    <row r="27" spans="1:34" s="218" customFormat="1" ht="16.5" customHeight="1">
      <c r="A27" s="235"/>
      <c r="B27" s="241"/>
      <c r="C27" s="236"/>
      <c r="D27" s="237" t="e">
        <f>C27/B27-1</f>
        <v>#DIV/0!</v>
      </c>
      <c r="E27" s="239" t="s">
        <v>178</v>
      </c>
      <c r="F27" s="240">
        <v>30.43</v>
      </c>
      <c r="G27" s="240">
        <v>42.89</v>
      </c>
      <c r="H27" s="240">
        <v>24.17</v>
      </c>
      <c r="I27" s="240">
        <v>21.63</v>
      </c>
      <c r="J27" s="264">
        <v>28.47</v>
      </c>
      <c r="K27" s="241">
        <v>0.2</v>
      </c>
      <c r="L27" s="241"/>
      <c r="M27" s="241"/>
      <c r="N27" s="241">
        <v>0.2</v>
      </c>
      <c r="O27" s="241">
        <f t="shared" si="2"/>
        <v>0.2</v>
      </c>
      <c r="P27" s="266"/>
      <c r="Q27" s="266"/>
      <c r="R27" s="266"/>
      <c r="S27" s="266"/>
      <c r="T27" s="266"/>
      <c r="U27" s="266"/>
      <c r="V27" s="266"/>
      <c r="W27" s="266"/>
      <c r="X27" s="266"/>
      <c r="Y27" s="266"/>
      <c r="Z27" s="266"/>
      <c r="AA27" s="266"/>
      <c r="AB27" s="266"/>
      <c r="AC27" s="266"/>
      <c r="AD27" s="266"/>
      <c r="AE27" s="266"/>
      <c r="AF27" s="266"/>
      <c r="AG27" s="266"/>
      <c r="AH27" s="266"/>
    </row>
    <row r="28" spans="1:34" s="218" customFormat="1" ht="16.5" customHeight="1">
      <c r="A28" s="235" t="s">
        <v>69</v>
      </c>
      <c r="B28" s="241">
        <v>20324.1</v>
      </c>
      <c r="C28" s="241">
        <v>22091.5</v>
      </c>
      <c r="D28" s="237"/>
      <c r="E28" s="239" t="s">
        <v>179</v>
      </c>
      <c r="F28" s="240"/>
      <c r="G28" s="240"/>
      <c r="H28" s="240">
        <v>0</v>
      </c>
      <c r="I28" s="240">
        <v>5</v>
      </c>
      <c r="J28" s="264">
        <v>0</v>
      </c>
      <c r="K28" s="241">
        <v>178.09</v>
      </c>
      <c r="L28" s="241"/>
      <c r="M28" s="241"/>
      <c r="N28" s="241">
        <v>124.038591</v>
      </c>
      <c r="O28" s="241">
        <f t="shared" si="2"/>
        <v>124.038591</v>
      </c>
      <c r="P28" s="266"/>
      <c r="Q28" s="266"/>
      <c r="R28" s="266"/>
      <c r="S28" s="266"/>
      <c r="T28" s="266"/>
      <c r="U28" s="266"/>
      <c r="V28" s="266"/>
      <c r="W28" s="266"/>
      <c r="X28" s="266"/>
      <c r="Y28" s="266"/>
      <c r="Z28" s="266"/>
      <c r="AA28" s="266"/>
      <c r="AB28" s="266"/>
      <c r="AC28" s="266"/>
      <c r="AD28" s="266"/>
      <c r="AE28" s="266"/>
      <c r="AF28" s="266"/>
      <c r="AG28" s="266"/>
      <c r="AH28" s="266"/>
    </row>
    <row r="29" spans="1:15" s="218" customFormat="1" ht="16.5" customHeight="1">
      <c r="A29" s="235"/>
      <c r="B29" s="241"/>
      <c r="C29" s="241"/>
      <c r="D29" s="244">
        <v>0</v>
      </c>
      <c r="E29" s="239" t="s">
        <v>180</v>
      </c>
      <c r="F29" s="240">
        <v>2.5</v>
      </c>
      <c r="G29" s="240">
        <v>0.72</v>
      </c>
      <c r="H29" s="240">
        <v>2.5</v>
      </c>
      <c r="I29" s="240">
        <v>0.5</v>
      </c>
      <c r="J29" s="264">
        <v>0.5</v>
      </c>
      <c r="K29" s="241">
        <v>2.99</v>
      </c>
      <c r="L29" s="241"/>
      <c r="M29" s="241"/>
      <c r="N29" s="241"/>
      <c r="O29" s="241">
        <f t="shared" si="2"/>
        <v>0</v>
      </c>
    </row>
    <row r="30" spans="1:15" s="218" customFormat="1" ht="16.5" customHeight="1">
      <c r="A30" s="235" t="s">
        <v>181</v>
      </c>
      <c r="B30" s="241">
        <v>2900</v>
      </c>
      <c r="C30" s="173">
        <v>0</v>
      </c>
      <c r="D30" s="245"/>
      <c r="E30" s="239" t="s">
        <v>182</v>
      </c>
      <c r="F30" s="240"/>
      <c r="G30" s="240"/>
      <c r="H30" s="240"/>
      <c r="I30" s="240"/>
      <c r="J30" s="264"/>
      <c r="K30" s="241">
        <v>56.67</v>
      </c>
      <c r="L30" s="241"/>
      <c r="M30" s="241"/>
      <c r="N30" s="241">
        <v>19.9256</v>
      </c>
      <c r="O30" s="241">
        <f t="shared" si="2"/>
        <v>19.9256</v>
      </c>
    </row>
    <row r="31" spans="1:15" s="218" customFormat="1" ht="16.5" customHeight="1">
      <c r="A31" s="235"/>
      <c r="B31" s="241"/>
      <c r="C31" s="241"/>
      <c r="D31" s="237" t="e">
        <f>C31/B31-1</f>
        <v>#DIV/0!</v>
      </c>
      <c r="E31" s="239" t="s">
        <v>183</v>
      </c>
      <c r="F31" s="240">
        <v>0</v>
      </c>
      <c r="G31" s="240">
        <v>3.58</v>
      </c>
      <c r="H31" s="240">
        <v>80.63</v>
      </c>
      <c r="I31" s="240">
        <v>48.19</v>
      </c>
      <c r="J31" s="264">
        <v>40.52</v>
      </c>
      <c r="K31" s="241">
        <v>262.31</v>
      </c>
      <c r="L31" s="241"/>
      <c r="M31" s="241"/>
      <c r="N31" s="241">
        <v>118.5</v>
      </c>
      <c r="O31" s="241">
        <f t="shared" si="2"/>
        <v>118.5</v>
      </c>
    </row>
    <row r="32" spans="1:15" s="218" customFormat="1" ht="16.5" customHeight="1">
      <c r="A32" s="235" t="s">
        <v>73</v>
      </c>
      <c r="B32" s="241">
        <v>3974.33</v>
      </c>
      <c r="C32" s="241">
        <f>3782.59+150</f>
        <v>3932.59</v>
      </c>
      <c r="D32" s="246"/>
      <c r="E32" s="235" t="s">
        <v>184</v>
      </c>
      <c r="F32" s="238">
        <v>3336.4</v>
      </c>
      <c r="G32" s="238">
        <v>3062.31</v>
      </c>
      <c r="H32" s="238">
        <v>3281.68</v>
      </c>
      <c r="I32" s="238">
        <v>3419.39</v>
      </c>
      <c r="J32" s="263">
        <f>SUM(J33:J39)</f>
        <v>3758.4700000000003</v>
      </c>
      <c r="K32" s="236">
        <f>SUM(K33:K39)</f>
        <v>5299.389999999999</v>
      </c>
      <c r="L32" s="236">
        <f>SUM(L33:L39)</f>
        <v>26.51</v>
      </c>
      <c r="M32" s="236"/>
      <c r="N32" s="236"/>
      <c r="O32" s="236">
        <f>SUM(O33:O39)</f>
        <v>4588.67</v>
      </c>
    </row>
    <row r="33" spans="1:15" s="218" customFormat="1" ht="16.5" customHeight="1" hidden="1">
      <c r="A33" s="235"/>
      <c r="B33" s="173"/>
      <c r="C33" s="173"/>
      <c r="D33" s="247"/>
      <c r="E33" s="239" t="s">
        <v>185</v>
      </c>
      <c r="F33" s="240">
        <v>452.27</v>
      </c>
      <c r="G33" s="240">
        <v>472.4</v>
      </c>
      <c r="H33" s="240">
        <v>430.3</v>
      </c>
      <c r="I33" s="240">
        <v>431.81</v>
      </c>
      <c r="J33" s="264">
        <v>444.22</v>
      </c>
      <c r="K33" s="241">
        <v>0</v>
      </c>
      <c r="L33" s="241"/>
      <c r="M33" s="241"/>
      <c r="N33" s="241"/>
      <c r="O33" s="241">
        <f>L33+M33+N33</f>
        <v>0</v>
      </c>
    </row>
    <row r="34" spans="1:15" s="217" customFormat="1" ht="16.5" customHeight="1">
      <c r="A34" s="247"/>
      <c r="B34" s="173"/>
      <c r="C34" s="173"/>
      <c r="D34" s="247"/>
      <c r="E34" s="239" t="s">
        <v>186</v>
      </c>
      <c r="F34" s="240">
        <v>2619.3</v>
      </c>
      <c r="G34" s="240">
        <v>2405.42</v>
      </c>
      <c r="H34" s="240">
        <v>2629.58</v>
      </c>
      <c r="I34" s="240">
        <v>2811.83</v>
      </c>
      <c r="J34" s="264">
        <v>3101.54</v>
      </c>
      <c r="K34" s="241">
        <v>4926.23</v>
      </c>
      <c r="L34" s="241">
        <f>25.43+0.17</f>
        <v>25.6</v>
      </c>
      <c r="M34" s="241"/>
      <c r="N34" s="241">
        <v>4063.69</v>
      </c>
      <c r="O34" s="241">
        <f>L34+M34+N34</f>
        <v>4089.29</v>
      </c>
    </row>
    <row r="35" spans="1:15" s="218" customFormat="1" ht="16.5" customHeight="1" hidden="1">
      <c r="A35" s="247"/>
      <c r="B35" s="173"/>
      <c r="C35" s="173"/>
      <c r="D35" s="247"/>
      <c r="E35" s="239" t="s">
        <v>187</v>
      </c>
      <c r="F35" s="240">
        <v>0</v>
      </c>
      <c r="G35" s="240">
        <v>0</v>
      </c>
      <c r="H35" s="240">
        <v>0</v>
      </c>
      <c r="I35" s="240">
        <v>0</v>
      </c>
      <c r="J35" s="264">
        <v>21.65</v>
      </c>
      <c r="K35" s="241">
        <v>0</v>
      </c>
      <c r="L35" s="241"/>
      <c r="M35" s="241"/>
      <c r="N35" s="241"/>
      <c r="O35" s="241">
        <f aca="true" t="shared" si="5" ref="O34:O39">L35+M35+N35</f>
        <v>0</v>
      </c>
    </row>
    <row r="36" spans="1:15" s="218" customFormat="1" ht="16.5" customHeight="1">
      <c r="A36" s="247"/>
      <c r="B36" s="173"/>
      <c r="C36" s="173"/>
      <c r="D36" s="247"/>
      <c r="E36" s="239" t="s">
        <v>188</v>
      </c>
      <c r="F36" s="240">
        <v>59</v>
      </c>
      <c r="G36" s="240">
        <v>39.22</v>
      </c>
      <c r="H36" s="240">
        <v>56.94</v>
      </c>
      <c r="I36" s="240">
        <v>37.92</v>
      </c>
      <c r="J36" s="264">
        <v>51.54</v>
      </c>
      <c r="K36" s="241">
        <v>47.59</v>
      </c>
      <c r="L36" s="241"/>
      <c r="M36" s="241"/>
      <c r="N36" s="241">
        <v>49.8</v>
      </c>
      <c r="O36" s="241">
        <f t="shared" si="5"/>
        <v>49.8</v>
      </c>
    </row>
    <row r="37" spans="1:15" s="218" customFormat="1" ht="16.5" customHeight="1" hidden="1">
      <c r="A37" s="247"/>
      <c r="B37" s="173"/>
      <c r="C37" s="173"/>
      <c r="D37" s="247"/>
      <c r="E37" s="239" t="s">
        <v>189</v>
      </c>
      <c r="F37" s="240">
        <v>1</v>
      </c>
      <c r="G37" s="240">
        <v>12.95</v>
      </c>
      <c r="H37" s="240">
        <v>24</v>
      </c>
      <c r="I37" s="240">
        <v>12.48</v>
      </c>
      <c r="J37" s="264">
        <v>16.16</v>
      </c>
      <c r="K37" s="241">
        <v>0</v>
      </c>
      <c r="L37" s="241"/>
      <c r="M37" s="241"/>
      <c r="N37" s="241"/>
      <c r="O37" s="241">
        <f t="shared" si="5"/>
        <v>0</v>
      </c>
    </row>
    <row r="38" spans="1:15" s="218" customFormat="1" ht="16.5" customHeight="1" hidden="1">
      <c r="A38" s="247"/>
      <c r="B38" s="173"/>
      <c r="C38" s="173"/>
      <c r="D38" s="247"/>
      <c r="E38" s="239" t="s">
        <v>190</v>
      </c>
      <c r="F38" s="240">
        <v>6.4</v>
      </c>
      <c r="G38" s="240">
        <v>11.2</v>
      </c>
      <c r="H38" s="240">
        <v>4</v>
      </c>
      <c r="I38" s="240">
        <v>2.77</v>
      </c>
      <c r="J38" s="264">
        <v>4</v>
      </c>
      <c r="K38" s="241">
        <v>0</v>
      </c>
      <c r="L38" s="241"/>
      <c r="M38" s="241"/>
      <c r="N38" s="241"/>
      <c r="O38" s="241">
        <f t="shared" si="5"/>
        <v>0</v>
      </c>
    </row>
    <row r="39" spans="1:15" s="218" customFormat="1" ht="16.5" customHeight="1">
      <c r="A39" s="247"/>
      <c r="B39" s="173"/>
      <c r="C39" s="173"/>
      <c r="D39" s="247"/>
      <c r="E39" s="239" t="s">
        <v>191</v>
      </c>
      <c r="F39" s="240">
        <v>198.44</v>
      </c>
      <c r="G39" s="240">
        <v>121.12</v>
      </c>
      <c r="H39" s="240">
        <v>136.86</v>
      </c>
      <c r="I39" s="240">
        <v>122.58</v>
      </c>
      <c r="J39" s="264">
        <v>119.36</v>
      </c>
      <c r="K39" s="241">
        <v>325.57</v>
      </c>
      <c r="L39" s="241">
        <v>0.91</v>
      </c>
      <c r="M39" s="241"/>
      <c r="N39" s="241">
        <v>448.67</v>
      </c>
      <c r="O39" s="241">
        <f t="shared" si="5"/>
        <v>449.58000000000004</v>
      </c>
    </row>
    <row r="40" spans="1:15" s="218" customFormat="1" ht="16.5" customHeight="1">
      <c r="A40" s="246"/>
      <c r="B40" s="248"/>
      <c r="C40" s="248"/>
      <c r="D40" s="246"/>
      <c r="E40" s="235" t="s">
        <v>192</v>
      </c>
      <c r="F40" s="238">
        <v>4224.03</v>
      </c>
      <c r="G40" s="238">
        <v>4311.19</v>
      </c>
      <c r="H40" s="238">
        <v>4719.52</v>
      </c>
      <c r="I40" s="238">
        <v>4554.7</v>
      </c>
      <c r="J40" s="263">
        <f>SUM(J41:J48)</f>
        <v>4933.570000000001</v>
      </c>
      <c r="K40" s="236">
        <f>SUM(K41:K48)</f>
        <v>9968.98</v>
      </c>
      <c r="L40" s="236">
        <f>SUM(L41:L48)</f>
        <v>156.79</v>
      </c>
      <c r="M40" s="236"/>
      <c r="N40" s="236"/>
      <c r="O40" s="236">
        <f>SUM(O41:O48)</f>
        <v>6910.239999999999</v>
      </c>
    </row>
    <row r="41" spans="1:15" s="218" customFormat="1" ht="16.5" customHeight="1">
      <c r="A41" s="247"/>
      <c r="B41" s="173"/>
      <c r="C41" s="173"/>
      <c r="D41" s="247"/>
      <c r="E41" s="239" t="s">
        <v>193</v>
      </c>
      <c r="F41" s="240">
        <v>321.92</v>
      </c>
      <c r="G41" s="240">
        <v>212.74</v>
      </c>
      <c r="H41" s="240">
        <v>216.86</v>
      </c>
      <c r="I41" s="240">
        <v>335</v>
      </c>
      <c r="J41" s="264">
        <v>330.1</v>
      </c>
      <c r="K41" s="241">
        <v>1015.67</v>
      </c>
      <c r="L41" s="241"/>
      <c r="M41" s="241"/>
      <c r="N41" s="241">
        <v>157.74</v>
      </c>
      <c r="O41" s="241">
        <f>L41+M41+N41</f>
        <v>157.74</v>
      </c>
    </row>
    <row r="42" spans="1:15" s="217" customFormat="1" ht="16.5" customHeight="1">
      <c r="A42" s="247"/>
      <c r="B42" s="173"/>
      <c r="C42" s="173"/>
      <c r="D42" s="247"/>
      <c r="E42" s="239" t="s">
        <v>194</v>
      </c>
      <c r="F42" s="240">
        <v>3453.48</v>
      </c>
      <c r="G42" s="240">
        <v>3821.32</v>
      </c>
      <c r="H42" s="240">
        <v>4149.76</v>
      </c>
      <c r="I42" s="240">
        <v>3994.87</v>
      </c>
      <c r="J42" s="264">
        <v>4461.31</v>
      </c>
      <c r="K42" s="241">
        <v>8856.05</v>
      </c>
      <c r="L42" s="241">
        <f>136.1+8.2+1+11.34+0.15</f>
        <v>156.79</v>
      </c>
      <c r="M42" s="241">
        <v>10.69</v>
      </c>
      <c r="N42" s="241">
        <v>5985.15</v>
      </c>
      <c r="O42" s="241">
        <f>L42+M42+N42</f>
        <v>6152.629999999999</v>
      </c>
    </row>
    <row r="43" spans="1:15" s="218" customFormat="1" ht="16.5" customHeight="1" hidden="1">
      <c r="A43" s="247"/>
      <c r="B43" s="173"/>
      <c r="C43" s="173"/>
      <c r="D43" s="247"/>
      <c r="E43" s="239" t="s">
        <v>195</v>
      </c>
      <c r="F43" s="240">
        <v>256.5</v>
      </c>
      <c r="G43" s="240">
        <v>223.47</v>
      </c>
      <c r="H43" s="240">
        <v>247</v>
      </c>
      <c r="I43" s="240">
        <v>99.68</v>
      </c>
      <c r="J43" s="264">
        <v>100</v>
      </c>
      <c r="K43" s="241">
        <v>0</v>
      </c>
      <c r="L43" s="241"/>
      <c r="M43" s="241"/>
      <c r="N43" s="241"/>
      <c r="O43" s="241">
        <f aca="true" t="shared" si="6" ref="O42:O48">L43+M43+N43</f>
        <v>0</v>
      </c>
    </row>
    <row r="44" spans="1:15" s="218" customFormat="1" ht="16.5" customHeight="1" hidden="1">
      <c r="A44" s="247"/>
      <c r="B44" s="173"/>
      <c r="C44" s="173"/>
      <c r="D44" s="247"/>
      <c r="E44" s="239" t="s">
        <v>196</v>
      </c>
      <c r="F44" s="240">
        <v>0.5</v>
      </c>
      <c r="G44" s="240">
        <v>0.19</v>
      </c>
      <c r="H44" s="240">
        <v>0</v>
      </c>
      <c r="I44" s="240">
        <v>1</v>
      </c>
      <c r="J44" s="264">
        <v>0</v>
      </c>
      <c r="K44" s="241">
        <v>0</v>
      </c>
      <c r="L44" s="241"/>
      <c r="M44" s="241"/>
      <c r="N44" s="241"/>
      <c r="O44" s="241">
        <f t="shared" si="6"/>
        <v>0</v>
      </c>
    </row>
    <row r="45" spans="1:15" s="218" customFormat="1" ht="16.5" customHeight="1">
      <c r="A45" s="247"/>
      <c r="B45" s="173"/>
      <c r="C45" s="173"/>
      <c r="D45" s="247"/>
      <c r="E45" s="239" t="s">
        <v>197</v>
      </c>
      <c r="F45" s="240">
        <v>0</v>
      </c>
      <c r="G45" s="240">
        <v>1.44</v>
      </c>
      <c r="H45" s="240">
        <v>6</v>
      </c>
      <c r="I45" s="240">
        <v>7.98</v>
      </c>
      <c r="J45" s="264">
        <v>1.5</v>
      </c>
      <c r="K45" s="241">
        <v>1.18</v>
      </c>
      <c r="L45" s="241"/>
      <c r="M45" s="241">
        <v>8</v>
      </c>
      <c r="N45" s="241"/>
      <c r="O45" s="241">
        <f t="shared" si="6"/>
        <v>8</v>
      </c>
    </row>
    <row r="46" spans="1:15" s="218" customFormat="1" ht="16.5" customHeight="1">
      <c r="A46" s="247"/>
      <c r="B46" s="173"/>
      <c r="C46" s="173"/>
      <c r="D46" s="247"/>
      <c r="E46" s="239" t="s">
        <v>198</v>
      </c>
      <c r="F46" s="240">
        <v>55</v>
      </c>
      <c r="G46" s="240">
        <v>2.28</v>
      </c>
      <c r="H46" s="240">
        <v>15</v>
      </c>
      <c r="I46" s="240">
        <v>7.77</v>
      </c>
      <c r="J46" s="264">
        <v>1</v>
      </c>
      <c r="K46" s="241">
        <v>32.47</v>
      </c>
      <c r="L46" s="241"/>
      <c r="M46" s="241"/>
      <c r="N46" s="241"/>
      <c r="O46" s="241">
        <f t="shared" si="6"/>
        <v>0</v>
      </c>
    </row>
    <row r="47" spans="1:15" s="218" customFormat="1" ht="16.5" customHeight="1" hidden="1">
      <c r="A47" s="247"/>
      <c r="B47" s="173"/>
      <c r="C47" s="173"/>
      <c r="D47" s="247"/>
      <c r="E47" s="239" t="s">
        <v>199</v>
      </c>
      <c r="F47" s="240">
        <v>135.13</v>
      </c>
      <c r="G47" s="240">
        <v>46.23</v>
      </c>
      <c r="H47" s="240">
        <v>0</v>
      </c>
      <c r="I47" s="240">
        <v>24.61</v>
      </c>
      <c r="J47" s="264">
        <v>26.65</v>
      </c>
      <c r="K47" s="241">
        <v>0</v>
      </c>
      <c r="L47" s="241"/>
      <c r="M47" s="241"/>
      <c r="N47" s="241"/>
      <c r="O47" s="241">
        <f t="shared" si="6"/>
        <v>0</v>
      </c>
    </row>
    <row r="48" spans="1:15" s="218" customFormat="1" ht="16.5" customHeight="1">
      <c r="A48" s="247"/>
      <c r="B48" s="173"/>
      <c r="C48" s="173"/>
      <c r="D48" s="247"/>
      <c r="E48" s="249" t="s">
        <v>200</v>
      </c>
      <c r="F48" s="240">
        <v>1.5</v>
      </c>
      <c r="G48" s="240">
        <v>3.52</v>
      </c>
      <c r="H48" s="240">
        <v>84.9</v>
      </c>
      <c r="I48" s="240">
        <v>83.79</v>
      </c>
      <c r="J48" s="264">
        <v>13.01</v>
      </c>
      <c r="K48" s="241">
        <v>63.61</v>
      </c>
      <c r="L48" s="241"/>
      <c r="M48" s="241"/>
      <c r="N48" s="241">
        <v>591.87</v>
      </c>
      <c r="O48" s="241">
        <f t="shared" si="6"/>
        <v>591.87</v>
      </c>
    </row>
    <row r="49" spans="1:15" s="218" customFormat="1" ht="16.5" customHeight="1">
      <c r="A49" s="246"/>
      <c r="B49" s="248"/>
      <c r="C49" s="248"/>
      <c r="D49" s="246"/>
      <c r="E49" s="235" t="s">
        <v>201</v>
      </c>
      <c r="F49" s="238">
        <v>22.5</v>
      </c>
      <c r="G49" s="238">
        <v>569.68</v>
      </c>
      <c r="H49" s="238">
        <v>104.53</v>
      </c>
      <c r="I49" s="238">
        <v>742.64</v>
      </c>
      <c r="J49" s="263">
        <f>SUM(J50:J54)</f>
        <v>606.6500000000001</v>
      </c>
      <c r="K49" s="236">
        <f>SUM(K50:K54)</f>
        <v>580.4</v>
      </c>
      <c r="L49" s="236">
        <f>SUM(L50:L54)</f>
        <v>0.016999999999999998</v>
      </c>
      <c r="M49" s="236"/>
      <c r="N49" s="236"/>
      <c r="O49" s="236">
        <f>SUM(O50:O54)</f>
        <v>630.0870000000001</v>
      </c>
    </row>
    <row r="50" spans="1:15" s="218" customFormat="1" ht="16.5" customHeight="1">
      <c r="A50" s="246"/>
      <c r="B50" s="248"/>
      <c r="C50" s="248"/>
      <c r="D50" s="246"/>
      <c r="E50" s="239" t="s">
        <v>202</v>
      </c>
      <c r="F50" s="240">
        <v>0</v>
      </c>
      <c r="G50" s="238">
        <v>0</v>
      </c>
      <c r="H50" s="240">
        <v>0.2</v>
      </c>
      <c r="I50" s="240">
        <v>2.2</v>
      </c>
      <c r="J50" s="264">
        <v>4.05</v>
      </c>
      <c r="K50" s="241">
        <v>0.35</v>
      </c>
      <c r="L50" s="241"/>
      <c r="M50" s="241"/>
      <c r="N50" s="241"/>
      <c r="O50" s="241">
        <v>0</v>
      </c>
    </row>
    <row r="51" spans="1:15" s="217" customFormat="1" ht="16.5" customHeight="1" hidden="1">
      <c r="A51" s="247"/>
      <c r="B51" s="173"/>
      <c r="C51" s="173"/>
      <c r="D51" s="247"/>
      <c r="E51" s="239" t="s">
        <v>203</v>
      </c>
      <c r="F51" s="240">
        <v>5</v>
      </c>
      <c r="G51" s="240">
        <v>553.49</v>
      </c>
      <c r="H51" s="240">
        <v>94.33</v>
      </c>
      <c r="I51" s="240">
        <v>226.7</v>
      </c>
      <c r="J51" s="264">
        <v>126.94</v>
      </c>
      <c r="K51" s="241">
        <v>0</v>
      </c>
      <c r="L51" s="241"/>
      <c r="M51" s="241"/>
      <c r="N51" s="241"/>
      <c r="O51" s="241">
        <v>0</v>
      </c>
    </row>
    <row r="52" spans="1:15" s="217" customFormat="1" ht="16.5" customHeight="1" hidden="1">
      <c r="A52" s="247"/>
      <c r="B52" s="173"/>
      <c r="C52" s="173"/>
      <c r="D52" s="247"/>
      <c r="E52" s="239" t="s">
        <v>204</v>
      </c>
      <c r="F52" s="240">
        <v>0</v>
      </c>
      <c r="G52" s="238">
        <v>0</v>
      </c>
      <c r="H52" s="240">
        <v>2</v>
      </c>
      <c r="I52" s="240">
        <v>1.5</v>
      </c>
      <c r="J52" s="264">
        <v>0</v>
      </c>
      <c r="K52" s="241">
        <v>0</v>
      </c>
      <c r="L52" s="241"/>
      <c r="M52" s="241"/>
      <c r="N52" s="241"/>
      <c r="O52" s="241">
        <v>0</v>
      </c>
    </row>
    <row r="53" spans="1:15" s="218" customFormat="1" ht="16.5" customHeight="1" hidden="1">
      <c r="A53" s="247"/>
      <c r="B53" s="173"/>
      <c r="C53" s="173"/>
      <c r="D53" s="247"/>
      <c r="E53" s="239" t="s">
        <v>205</v>
      </c>
      <c r="F53" s="240"/>
      <c r="G53" s="238"/>
      <c r="H53" s="240">
        <v>0</v>
      </c>
      <c r="I53" s="240">
        <v>5.61</v>
      </c>
      <c r="J53" s="264">
        <v>0</v>
      </c>
      <c r="K53" s="241">
        <v>0</v>
      </c>
      <c r="L53" s="241"/>
      <c r="M53" s="241"/>
      <c r="N53" s="241"/>
      <c r="O53" s="241">
        <v>0</v>
      </c>
    </row>
    <row r="54" spans="1:15" s="218" customFormat="1" ht="16.5" customHeight="1">
      <c r="A54" s="247"/>
      <c r="B54" s="173"/>
      <c r="C54" s="173"/>
      <c r="D54" s="247"/>
      <c r="E54" s="239" t="s">
        <v>206</v>
      </c>
      <c r="F54" s="240">
        <v>17.5</v>
      </c>
      <c r="G54" s="240">
        <v>16.19</v>
      </c>
      <c r="H54" s="240">
        <v>8</v>
      </c>
      <c r="I54" s="240">
        <v>506.63</v>
      </c>
      <c r="J54" s="264">
        <v>475.66</v>
      </c>
      <c r="K54" s="241">
        <v>580.05</v>
      </c>
      <c r="L54" s="241">
        <f>0.0031+0.0139</f>
        <v>0.016999999999999998</v>
      </c>
      <c r="M54" s="241"/>
      <c r="N54" s="241">
        <v>630.07</v>
      </c>
      <c r="O54" s="241">
        <f>L54+M54+N54</f>
        <v>630.0870000000001</v>
      </c>
    </row>
    <row r="55" spans="1:15" s="218" customFormat="1" ht="16.5" customHeight="1">
      <c r="A55" s="246"/>
      <c r="B55" s="248"/>
      <c r="C55" s="248"/>
      <c r="D55" s="246"/>
      <c r="E55" s="235" t="s">
        <v>207</v>
      </c>
      <c r="F55" s="238">
        <v>181.75</v>
      </c>
      <c r="G55" s="238">
        <v>279.6</v>
      </c>
      <c r="H55" s="238">
        <v>187.86</v>
      </c>
      <c r="I55" s="238">
        <v>310.4</v>
      </c>
      <c r="J55" s="263">
        <f>SUM(J56:J61)</f>
        <v>274.07</v>
      </c>
      <c r="K55" s="236">
        <f>SUM(K56:K61)</f>
        <v>738.36</v>
      </c>
      <c r="L55" s="236">
        <f>SUM(L56:L61)</f>
        <v>9.3</v>
      </c>
      <c r="M55" s="236"/>
      <c r="N55" s="236"/>
      <c r="O55" s="236">
        <f>SUM(O56:O61)</f>
        <v>953.74</v>
      </c>
    </row>
    <row r="56" spans="1:15" s="218" customFormat="1" ht="16.5" customHeight="1">
      <c r="A56" s="247"/>
      <c r="B56" s="173"/>
      <c r="C56" s="173"/>
      <c r="D56" s="247"/>
      <c r="E56" s="239" t="s">
        <v>208</v>
      </c>
      <c r="F56" s="240">
        <v>98.8</v>
      </c>
      <c r="G56" s="240">
        <v>119.78</v>
      </c>
      <c r="H56" s="240">
        <v>101.23</v>
      </c>
      <c r="I56" s="240">
        <v>212.39</v>
      </c>
      <c r="J56" s="264">
        <v>197.57</v>
      </c>
      <c r="K56" s="241">
        <v>406.14</v>
      </c>
      <c r="L56" s="241">
        <v>6.3</v>
      </c>
      <c r="M56" s="241">
        <v>1.5</v>
      </c>
      <c r="N56" s="241">
        <v>355.12</v>
      </c>
      <c r="O56" s="241">
        <f>L56+M56+N56+400</f>
        <v>762.9200000000001</v>
      </c>
    </row>
    <row r="57" spans="1:15" s="217" customFormat="1" ht="16.5" customHeight="1">
      <c r="A57" s="247"/>
      <c r="B57" s="173"/>
      <c r="C57" s="173"/>
      <c r="D57" s="247"/>
      <c r="E57" s="239" t="s">
        <v>209</v>
      </c>
      <c r="F57" s="240">
        <v>0</v>
      </c>
      <c r="G57" s="240">
        <v>0</v>
      </c>
      <c r="H57" s="240">
        <v>0.2</v>
      </c>
      <c r="I57" s="240">
        <v>0.04</v>
      </c>
      <c r="J57" s="264">
        <v>0.2</v>
      </c>
      <c r="K57" s="241">
        <v>0</v>
      </c>
      <c r="L57" s="241"/>
      <c r="M57" s="241"/>
      <c r="N57" s="241">
        <v>1</v>
      </c>
      <c r="O57" s="241">
        <f>L57+M57+N57</f>
        <v>1</v>
      </c>
    </row>
    <row r="58" spans="1:15" s="218" customFormat="1" ht="16.5" customHeight="1">
      <c r="A58" s="247"/>
      <c r="B58" s="173"/>
      <c r="C58" s="173"/>
      <c r="D58" s="247"/>
      <c r="E58" s="239" t="s">
        <v>210</v>
      </c>
      <c r="F58" s="240">
        <v>60.35</v>
      </c>
      <c r="G58" s="240">
        <v>87.15</v>
      </c>
      <c r="H58" s="240">
        <v>59.15</v>
      </c>
      <c r="I58" s="240">
        <v>60.37</v>
      </c>
      <c r="J58" s="264">
        <v>57.03</v>
      </c>
      <c r="K58" s="241">
        <v>16.3</v>
      </c>
      <c r="L58" s="241">
        <v>3</v>
      </c>
      <c r="M58" s="241"/>
      <c r="N58" s="241">
        <v>2</v>
      </c>
      <c r="O58" s="241">
        <f aca="true" t="shared" si="7" ref="O58:O64">L58+M58+N58</f>
        <v>5</v>
      </c>
    </row>
    <row r="59" spans="1:15" s="218" customFormat="1" ht="16.5" customHeight="1" hidden="1">
      <c r="A59" s="247"/>
      <c r="B59" s="173"/>
      <c r="C59" s="173"/>
      <c r="D59" s="247"/>
      <c r="E59" s="239" t="s">
        <v>211</v>
      </c>
      <c r="F59" s="240">
        <v>5.75</v>
      </c>
      <c r="G59" s="240">
        <v>5.39</v>
      </c>
      <c r="H59" s="240">
        <v>4.95</v>
      </c>
      <c r="I59" s="240">
        <v>4.74</v>
      </c>
      <c r="J59" s="264">
        <v>6.39</v>
      </c>
      <c r="K59" s="241">
        <v>0</v>
      </c>
      <c r="L59" s="241"/>
      <c r="M59" s="241"/>
      <c r="N59" s="241"/>
      <c r="O59" s="241">
        <f t="shared" si="7"/>
        <v>0</v>
      </c>
    </row>
    <row r="60" spans="1:15" s="218" customFormat="1" ht="16.5" customHeight="1" hidden="1">
      <c r="A60" s="247"/>
      <c r="B60" s="173"/>
      <c r="C60" s="173"/>
      <c r="D60" s="247"/>
      <c r="E60" s="239" t="s">
        <v>212</v>
      </c>
      <c r="F60" s="240"/>
      <c r="G60" s="240"/>
      <c r="H60" s="240"/>
      <c r="I60" s="240"/>
      <c r="J60" s="264"/>
      <c r="K60" s="241">
        <v>0</v>
      </c>
      <c r="L60" s="241"/>
      <c r="M60" s="241"/>
      <c r="N60" s="241"/>
      <c r="O60" s="241">
        <f t="shared" si="7"/>
        <v>0</v>
      </c>
    </row>
    <row r="61" spans="1:15" s="218" customFormat="1" ht="16.5" customHeight="1">
      <c r="A61" s="247"/>
      <c r="B61" s="173"/>
      <c r="C61" s="173"/>
      <c r="D61" s="247"/>
      <c r="E61" s="239" t="s">
        <v>213</v>
      </c>
      <c r="F61" s="240">
        <v>16.85</v>
      </c>
      <c r="G61" s="240">
        <v>67.28</v>
      </c>
      <c r="H61" s="240">
        <v>22.33</v>
      </c>
      <c r="I61" s="240">
        <v>32.86</v>
      </c>
      <c r="J61" s="264">
        <v>12.88</v>
      </c>
      <c r="K61" s="241">
        <v>315.92</v>
      </c>
      <c r="L61" s="241"/>
      <c r="M61" s="241"/>
      <c r="N61" s="241">
        <v>184.82</v>
      </c>
      <c r="O61" s="241">
        <f t="shared" si="7"/>
        <v>184.82</v>
      </c>
    </row>
    <row r="62" spans="1:15" s="218" customFormat="1" ht="16.5" customHeight="1">
      <c r="A62" s="246"/>
      <c r="B62" s="248"/>
      <c r="C62" s="248"/>
      <c r="D62" s="246"/>
      <c r="E62" s="235" t="s">
        <v>214</v>
      </c>
      <c r="F62" s="238">
        <v>2498.45</v>
      </c>
      <c r="G62" s="238">
        <v>1481.79</v>
      </c>
      <c r="H62" s="238">
        <v>2277.25</v>
      </c>
      <c r="I62" s="238">
        <v>2375.86</v>
      </c>
      <c r="J62" s="263">
        <f>SUM(J63:J80)</f>
        <v>2864.050000000001</v>
      </c>
      <c r="K62" s="236">
        <f>SUM(K63:K80)</f>
        <v>2277.8300000000004</v>
      </c>
      <c r="L62" s="236">
        <f>SUM(L63:L80)</f>
        <v>26.15</v>
      </c>
      <c r="M62" s="236"/>
      <c r="N62" s="236"/>
      <c r="O62" s="236">
        <f>SUM(O63:O80)</f>
        <v>3962.959999999999</v>
      </c>
    </row>
    <row r="63" spans="1:15" s="218" customFormat="1" ht="16.5" customHeight="1">
      <c r="A63" s="247"/>
      <c r="B63" s="173"/>
      <c r="C63" s="173"/>
      <c r="D63" s="247"/>
      <c r="E63" s="239" t="s">
        <v>215</v>
      </c>
      <c r="F63" s="240">
        <v>593.17</v>
      </c>
      <c r="G63" s="240">
        <v>361.88</v>
      </c>
      <c r="H63" s="240">
        <v>147.92</v>
      </c>
      <c r="I63" s="240">
        <v>285.57</v>
      </c>
      <c r="J63" s="264">
        <v>405.4</v>
      </c>
      <c r="K63" s="241">
        <v>78.01</v>
      </c>
      <c r="L63" s="241">
        <v>3.4</v>
      </c>
      <c r="M63" s="241"/>
      <c r="N63" s="241">
        <v>513.64</v>
      </c>
      <c r="O63" s="241">
        <v>513.64</v>
      </c>
    </row>
    <row r="64" spans="1:15" s="217" customFormat="1" ht="16.5" customHeight="1">
      <c r="A64" s="247"/>
      <c r="B64" s="173"/>
      <c r="C64" s="173"/>
      <c r="D64" s="247"/>
      <c r="E64" s="239" t="s">
        <v>216</v>
      </c>
      <c r="F64" s="240">
        <v>167.75</v>
      </c>
      <c r="G64" s="240">
        <v>176.02</v>
      </c>
      <c r="H64" s="240">
        <v>172.98</v>
      </c>
      <c r="I64" s="240">
        <v>167.02</v>
      </c>
      <c r="J64" s="264">
        <v>173.75</v>
      </c>
      <c r="K64" s="241">
        <v>82.15</v>
      </c>
      <c r="L64" s="241"/>
      <c r="M64" s="241">
        <v>10.22</v>
      </c>
      <c r="N64" s="241">
        <v>153.18</v>
      </c>
      <c r="O64" s="241">
        <v>159.814</v>
      </c>
    </row>
    <row r="65" spans="1:15" s="218" customFormat="1" ht="16.5" customHeight="1">
      <c r="A65" s="247"/>
      <c r="B65" s="173"/>
      <c r="C65" s="173"/>
      <c r="D65" s="247"/>
      <c r="E65" s="239" t="s">
        <v>217</v>
      </c>
      <c r="F65" s="240">
        <v>559.49</v>
      </c>
      <c r="G65" s="240">
        <v>52.78</v>
      </c>
      <c r="H65" s="240">
        <v>736.16</v>
      </c>
      <c r="I65" s="240">
        <v>657.73</v>
      </c>
      <c r="J65" s="264">
        <v>964.07</v>
      </c>
      <c r="K65" s="241">
        <v>821.82</v>
      </c>
      <c r="L65" s="241"/>
      <c r="M65" s="241"/>
      <c r="N65" s="241">
        <v>2117.23</v>
      </c>
      <c r="O65" s="241">
        <f aca="true" t="shared" si="8" ref="O65:O80">L65+M65+N65</f>
        <v>2117.23</v>
      </c>
    </row>
    <row r="66" spans="1:15" s="218" customFormat="1" ht="16.5" customHeight="1" hidden="1">
      <c r="A66" s="247"/>
      <c r="B66" s="173"/>
      <c r="C66" s="173"/>
      <c r="D66" s="247"/>
      <c r="E66" s="239" t="s">
        <v>218</v>
      </c>
      <c r="F66" s="240">
        <v>364.61</v>
      </c>
      <c r="G66" s="240">
        <v>328.92</v>
      </c>
      <c r="H66" s="240">
        <v>401.1</v>
      </c>
      <c r="I66" s="240">
        <v>383.39</v>
      </c>
      <c r="J66" s="264">
        <v>423.09</v>
      </c>
      <c r="K66" s="241">
        <v>0</v>
      </c>
      <c r="L66" s="241"/>
      <c r="M66" s="241"/>
      <c r="N66" s="241"/>
      <c r="O66" s="241">
        <f t="shared" si="8"/>
        <v>0</v>
      </c>
    </row>
    <row r="67" spans="1:15" s="218" customFormat="1" ht="16.5" customHeight="1">
      <c r="A67" s="247"/>
      <c r="B67" s="173"/>
      <c r="C67" s="173"/>
      <c r="D67" s="247"/>
      <c r="E67" s="239" t="s">
        <v>219</v>
      </c>
      <c r="F67" s="240">
        <v>27.13</v>
      </c>
      <c r="G67" s="240">
        <v>55.25</v>
      </c>
      <c r="H67" s="240">
        <v>127.68</v>
      </c>
      <c r="I67" s="240">
        <v>90.34</v>
      </c>
      <c r="J67" s="264">
        <v>85.12</v>
      </c>
      <c r="K67" s="241">
        <v>328.8</v>
      </c>
      <c r="L67" s="241"/>
      <c r="M67" s="241">
        <v>62</v>
      </c>
      <c r="N67" s="241"/>
      <c r="O67" s="241">
        <f t="shared" si="8"/>
        <v>62</v>
      </c>
    </row>
    <row r="68" spans="1:15" s="218" customFormat="1" ht="16.5" customHeight="1">
      <c r="A68" s="247"/>
      <c r="B68" s="173"/>
      <c r="C68" s="173"/>
      <c r="D68" s="247"/>
      <c r="E68" s="239" t="s">
        <v>220</v>
      </c>
      <c r="F68" s="240">
        <v>4.29</v>
      </c>
      <c r="G68" s="240">
        <v>1.14</v>
      </c>
      <c r="H68" s="240">
        <v>0.42</v>
      </c>
      <c r="I68" s="240">
        <v>0.42</v>
      </c>
      <c r="J68" s="264">
        <v>0.55</v>
      </c>
      <c r="K68" s="241">
        <v>145.84</v>
      </c>
      <c r="L68" s="241"/>
      <c r="M68" s="241">
        <v>80</v>
      </c>
      <c r="N68" s="241">
        <v>145.14</v>
      </c>
      <c r="O68" s="241">
        <f t="shared" si="8"/>
        <v>225.14</v>
      </c>
    </row>
    <row r="69" spans="1:15" s="218" customFormat="1" ht="16.5" customHeight="1">
      <c r="A69" s="247"/>
      <c r="B69" s="173"/>
      <c r="C69" s="173"/>
      <c r="D69" s="247"/>
      <c r="E69" s="239" t="s">
        <v>221</v>
      </c>
      <c r="F69" s="240">
        <v>43.9</v>
      </c>
      <c r="G69" s="240">
        <v>37.9</v>
      </c>
      <c r="H69" s="240">
        <v>30.6</v>
      </c>
      <c r="I69" s="240">
        <v>36.41</v>
      </c>
      <c r="J69" s="264">
        <v>39.61</v>
      </c>
      <c r="K69" s="241">
        <v>93.14</v>
      </c>
      <c r="L69" s="241">
        <v>22.51</v>
      </c>
      <c r="M69" s="241"/>
      <c r="N69" s="241">
        <v>293.13</v>
      </c>
      <c r="O69" s="241">
        <v>29.5</v>
      </c>
    </row>
    <row r="70" spans="1:15" s="218" customFormat="1" ht="16.5" customHeight="1">
      <c r="A70" s="247"/>
      <c r="B70" s="173"/>
      <c r="C70" s="173"/>
      <c r="D70" s="247"/>
      <c r="E70" s="239" t="s">
        <v>222</v>
      </c>
      <c r="F70" s="240">
        <v>369.06</v>
      </c>
      <c r="G70" s="240">
        <v>291.78</v>
      </c>
      <c r="H70" s="240">
        <v>336.46</v>
      </c>
      <c r="I70" s="240">
        <v>313.06</v>
      </c>
      <c r="J70" s="264">
        <v>355.51</v>
      </c>
      <c r="K70" s="241">
        <v>238.56</v>
      </c>
      <c r="L70" s="241"/>
      <c r="M70" s="241"/>
      <c r="N70" s="241"/>
      <c r="O70" s="241">
        <v>293.13</v>
      </c>
    </row>
    <row r="71" spans="1:15" s="218" customFormat="1" ht="16.5" customHeight="1">
      <c r="A71" s="247"/>
      <c r="B71" s="173"/>
      <c r="C71" s="173"/>
      <c r="D71" s="247"/>
      <c r="E71" s="239" t="s">
        <v>223</v>
      </c>
      <c r="F71" s="240">
        <v>102.89</v>
      </c>
      <c r="G71" s="240">
        <v>91.83</v>
      </c>
      <c r="H71" s="240">
        <v>117.89</v>
      </c>
      <c r="I71" s="240">
        <v>88.37</v>
      </c>
      <c r="J71" s="264">
        <v>137.98</v>
      </c>
      <c r="K71" s="241">
        <v>106.44</v>
      </c>
      <c r="L71" s="241"/>
      <c r="M71" s="241">
        <v>0.026</v>
      </c>
      <c r="N71" s="241">
        <v>181.46</v>
      </c>
      <c r="O71" s="241">
        <f t="shared" si="8"/>
        <v>181.48600000000002</v>
      </c>
    </row>
    <row r="72" spans="1:15" s="218" customFormat="1" ht="16.5" customHeight="1">
      <c r="A72" s="247"/>
      <c r="B72" s="173"/>
      <c r="C72" s="173"/>
      <c r="D72" s="247"/>
      <c r="E72" s="239" t="s">
        <v>224</v>
      </c>
      <c r="F72" s="240">
        <v>18.8</v>
      </c>
      <c r="G72" s="240">
        <v>15.43</v>
      </c>
      <c r="H72" s="240">
        <v>10.8</v>
      </c>
      <c r="I72" s="240">
        <v>10.75</v>
      </c>
      <c r="J72" s="264">
        <v>15.76</v>
      </c>
      <c r="K72" s="241">
        <v>24.83</v>
      </c>
      <c r="L72" s="241"/>
      <c r="M72" s="241"/>
      <c r="N72" s="241"/>
      <c r="O72" s="241">
        <f t="shared" si="8"/>
        <v>0</v>
      </c>
    </row>
    <row r="73" spans="1:15" s="218" customFormat="1" ht="16.5" customHeight="1" hidden="1">
      <c r="A73" s="247"/>
      <c r="B73" s="173"/>
      <c r="C73" s="173"/>
      <c r="D73" s="247"/>
      <c r="E73" s="239" t="s">
        <v>225</v>
      </c>
      <c r="F73" s="240"/>
      <c r="G73" s="240"/>
      <c r="H73" s="240"/>
      <c r="I73" s="240"/>
      <c r="J73" s="264"/>
      <c r="K73" s="241">
        <v>0</v>
      </c>
      <c r="L73" s="241"/>
      <c r="M73" s="241"/>
      <c r="N73" s="241"/>
      <c r="O73" s="241">
        <f t="shared" si="8"/>
        <v>0</v>
      </c>
    </row>
    <row r="74" spans="1:15" s="218" customFormat="1" ht="16.5" customHeight="1">
      <c r="A74" s="247"/>
      <c r="B74" s="173"/>
      <c r="C74" s="173"/>
      <c r="D74" s="247"/>
      <c r="E74" s="239" t="s">
        <v>226</v>
      </c>
      <c r="F74" s="240">
        <v>69.25</v>
      </c>
      <c r="G74" s="240">
        <v>37.18</v>
      </c>
      <c r="H74" s="240">
        <v>12</v>
      </c>
      <c r="I74" s="240">
        <v>17.37</v>
      </c>
      <c r="J74" s="264">
        <v>41.11</v>
      </c>
      <c r="K74" s="241">
        <v>203.25</v>
      </c>
      <c r="L74" s="241"/>
      <c r="M74" s="241">
        <v>9.26</v>
      </c>
      <c r="N74" s="241">
        <v>111.59</v>
      </c>
      <c r="O74" s="241">
        <f t="shared" si="8"/>
        <v>120.85000000000001</v>
      </c>
    </row>
    <row r="75" spans="1:15" s="218" customFormat="1" ht="16.5" customHeight="1">
      <c r="A75" s="247"/>
      <c r="B75" s="173"/>
      <c r="C75" s="173"/>
      <c r="D75" s="247"/>
      <c r="E75" s="239" t="s">
        <v>227</v>
      </c>
      <c r="F75" s="240">
        <v>0</v>
      </c>
      <c r="G75" s="240">
        <v>1.79</v>
      </c>
      <c r="H75" s="240">
        <v>14.52</v>
      </c>
      <c r="I75" s="240">
        <v>16.84</v>
      </c>
      <c r="J75" s="264">
        <v>47.98</v>
      </c>
      <c r="K75" s="241">
        <v>14.91</v>
      </c>
      <c r="L75" s="241"/>
      <c r="M75" s="241">
        <v>155.63</v>
      </c>
      <c r="N75" s="241">
        <v>18.82</v>
      </c>
      <c r="O75" s="241">
        <f t="shared" si="8"/>
        <v>174.45</v>
      </c>
    </row>
    <row r="76" spans="1:15" s="218" customFormat="1" ht="16.5" customHeight="1">
      <c r="A76" s="247"/>
      <c r="B76" s="173"/>
      <c r="C76" s="173"/>
      <c r="D76" s="247"/>
      <c r="E76" s="239" t="s">
        <v>228</v>
      </c>
      <c r="F76" s="240"/>
      <c r="G76" s="240"/>
      <c r="H76" s="240"/>
      <c r="I76" s="240"/>
      <c r="J76" s="264"/>
      <c r="K76" s="241">
        <v>0</v>
      </c>
      <c r="L76" s="241"/>
      <c r="M76" s="241"/>
      <c r="N76" s="241">
        <v>41.49</v>
      </c>
      <c r="O76" s="241">
        <f t="shared" si="8"/>
        <v>41.49</v>
      </c>
    </row>
    <row r="77" spans="1:15" s="218" customFormat="1" ht="16.5" customHeight="1">
      <c r="A77" s="247"/>
      <c r="B77" s="173"/>
      <c r="C77" s="173"/>
      <c r="D77" s="247"/>
      <c r="E77" s="239" t="s">
        <v>229</v>
      </c>
      <c r="F77" s="240"/>
      <c r="G77" s="240"/>
      <c r="H77" s="240"/>
      <c r="I77" s="240"/>
      <c r="J77" s="264"/>
      <c r="K77" s="241">
        <v>0</v>
      </c>
      <c r="L77" s="241"/>
      <c r="M77" s="241"/>
      <c r="N77" s="241">
        <v>23.81</v>
      </c>
      <c r="O77" s="241">
        <f t="shared" si="8"/>
        <v>23.81</v>
      </c>
    </row>
    <row r="78" spans="1:15" s="218" customFormat="1" ht="16.5" customHeight="1">
      <c r="A78" s="247"/>
      <c r="B78" s="173"/>
      <c r="C78" s="173"/>
      <c r="D78" s="247"/>
      <c r="E78" s="239" t="s">
        <v>230</v>
      </c>
      <c r="F78" s="240">
        <v>19.8</v>
      </c>
      <c r="G78" s="240">
        <v>18.35</v>
      </c>
      <c r="H78" s="240">
        <v>19.73</v>
      </c>
      <c r="I78" s="240">
        <v>17.23</v>
      </c>
      <c r="J78" s="264">
        <v>21.63</v>
      </c>
      <c r="K78" s="241">
        <v>19.42</v>
      </c>
      <c r="L78" s="241">
        <v>0.24</v>
      </c>
      <c r="M78" s="241"/>
      <c r="N78" s="241">
        <v>1.4</v>
      </c>
      <c r="O78" s="241">
        <f t="shared" si="8"/>
        <v>1.64</v>
      </c>
    </row>
    <row r="79" spans="1:15" s="218" customFormat="1" ht="16.5" customHeight="1">
      <c r="A79" s="247"/>
      <c r="B79" s="173"/>
      <c r="C79" s="173"/>
      <c r="D79" s="247"/>
      <c r="E79" s="249" t="s">
        <v>231</v>
      </c>
      <c r="F79" s="240">
        <v>0</v>
      </c>
      <c r="G79" s="240">
        <v>7.75</v>
      </c>
      <c r="H79" s="240">
        <v>2.5</v>
      </c>
      <c r="I79" s="240">
        <v>2.14</v>
      </c>
      <c r="J79" s="264">
        <v>5</v>
      </c>
      <c r="K79" s="241">
        <v>9.78</v>
      </c>
      <c r="L79" s="241"/>
      <c r="M79" s="241"/>
      <c r="N79" s="241">
        <v>9.6</v>
      </c>
      <c r="O79" s="241">
        <f t="shared" si="8"/>
        <v>9.6</v>
      </c>
    </row>
    <row r="80" spans="1:15" s="218" customFormat="1" ht="16.5" customHeight="1">
      <c r="A80" s="247"/>
      <c r="B80" s="173"/>
      <c r="C80" s="173"/>
      <c r="D80" s="247"/>
      <c r="E80" s="239" t="s">
        <v>232</v>
      </c>
      <c r="F80" s="240">
        <v>149.08</v>
      </c>
      <c r="G80" s="240">
        <v>3.79</v>
      </c>
      <c r="H80" s="240">
        <v>146.49</v>
      </c>
      <c r="I80" s="240">
        <v>289.22</v>
      </c>
      <c r="J80" s="264">
        <v>147.49</v>
      </c>
      <c r="K80" s="241">
        <v>110.88</v>
      </c>
      <c r="L80" s="241"/>
      <c r="M80" s="241"/>
      <c r="N80" s="241">
        <v>9.18</v>
      </c>
      <c r="O80" s="241">
        <f t="shared" si="8"/>
        <v>9.18</v>
      </c>
    </row>
    <row r="81" spans="1:15" s="218" customFormat="1" ht="16.5" customHeight="1">
      <c r="A81" s="246"/>
      <c r="B81" s="248"/>
      <c r="C81" s="248"/>
      <c r="D81" s="246"/>
      <c r="E81" s="235" t="s">
        <v>233</v>
      </c>
      <c r="F81" s="238">
        <v>5489.32</v>
      </c>
      <c r="G81" s="238">
        <v>4883.39</v>
      </c>
      <c r="H81" s="238">
        <v>5690.67</v>
      </c>
      <c r="I81" s="238">
        <v>4232.35</v>
      </c>
      <c r="J81" s="263">
        <f>SUM(J82:J94)+0.01</f>
        <v>5262.75</v>
      </c>
      <c r="K81" s="236">
        <f>SUM(K82:K94)</f>
        <v>2680.3799999999997</v>
      </c>
      <c r="L81" s="236">
        <f>SUM(L82:L94)</f>
        <v>79.43</v>
      </c>
      <c r="M81" s="236"/>
      <c r="N81" s="236"/>
      <c r="O81" s="236">
        <f>SUM(O82:O94)</f>
        <v>2313.88</v>
      </c>
    </row>
    <row r="82" spans="1:15" s="218" customFormat="1" ht="16.5" customHeight="1">
      <c r="A82" s="247"/>
      <c r="B82" s="173"/>
      <c r="C82" s="173"/>
      <c r="D82" s="247"/>
      <c r="E82" s="249" t="s">
        <v>234</v>
      </c>
      <c r="F82" s="240">
        <v>33</v>
      </c>
      <c r="G82" s="240">
        <v>31.52</v>
      </c>
      <c r="H82" s="240">
        <v>113.48</v>
      </c>
      <c r="I82" s="240">
        <v>109.91</v>
      </c>
      <c r="J82" s="264">
        <v>171.16</v>
      </c>
      <c r="K82" s="241">
        <v>117.94</v>
      </c>
      <c r="L82" s="241">
        <f>70.73+2</f>
        <v>72.73</v>
      </c>
      <c r="M82" s="241">
        <v>9.9</v>
      </c>
      <c r="N82" s="241">
        <v>657.41</v>
      </c>
      <c r="O82" s="241">
        <f>L82+M82+N82</f>
        <v>740.04</v>
      </c>
    </row>
    <row r="83" spans="1:15" s="217" customFormat="1" ht="16.5" customHeight="1">
      <c r="A83" s="247"/>
      <c r="B83" s="173"/>
      <c r="C83" s="173"/>
      <c r="D83" s="247"/>
      <c r="E83" s="239" t="s">
        <v>235</v>
      </c>
      <c r="F83" s="240"/>
      <c r="G83" s="240"/>
      <c r="H83" s="240"/>
      <c r="I83" s="240"/>
      <c r="J83" s="264">
        <v>0</v>
      </c>
      <c r="K83" s="241">
        <v>10.57</v>
      </c>
      <c r="L83" s="241"/>
      <c r="M83" s="241">
        <v>5</v>
      </c>
      <c r="N83" s="241"/>
      <c r="O83" s="241">
        <f aca="true" t="shared" si="9" ref="O83:O94">L83+M83+N83</f>
        <v>5</v>
      </c>
    </row>
    <row r="84" spans="1:15" s="218" customFormat="1" ht="16.5" customHeight="1">
      <c r="A84" s="247"/>
      <c r="B84" s="173"/>
      <c r="C84" s="173"/>
      <c r="D84" s="247"/>
      <c r="E84" s="239" t="s">
        <v>236</v>
      </c>
      <c r="F84" s="240">
        <v>4411.71</v>
      </c>
      <c r="G84" s="240">
        <v>3819</v>
      </c>
      <c r="H84" s="240">
        <v>4515.06</v>
      </c>
      <c r="I84" s="240">
        <v>3302.66</v>
      </c>
      <c r="J84" s="264">
        <v>4425.36</v>
      </c>
      <c r="K84" s="241">
        <v>1026.1</v>
      </c>
      <c r="L84" s="241"/>
      <c r="M84" s="241">
        <v>4.04</v>
      </c>
      <c r="N84" s="241">
        <v>346.47</v>
      </c>
      <c r="O84" s="241">
        <f>L84+M84+N84-120</f>
        <v>230.51000000000005</v>
      </c>
    </row>
    <row r="85" spans="1:15" s="218" customFormat="1" ht="16.5" customHeight="1">
      <c r="A85" s="247"/>
      <c r="B85" s="173"/>
      <c r="C85" s="173"/>
      <c r="D85" s="247"/>
      <c r="E85" s="239" t="s">
        <v>237</v>
      </c>
      <c r="F85" s="240">
        <v>173.03</v>
      </c>
      <c r="G85" s="240">
        <v>207</v>
      </c>
      <c r="H85" s="240">
        <v>474.19</v>
      </c>
      <c r="I85" s="240">
        <v>403.56</v>
      </c>
      <c r="J85" s="264">
        <v>239.62</v>
      </c>
      <c r="K85" s="241">
        <v>766.3</v>
      </c>
      <c r="L85" s="241">
        <v>6.7</v>
      </c>
      <c r="M85" s="241">
        <v>192.45</v>
      </c>
      <c r="N85" s="241">
        <v>267.33</v>
      </c>
      <c r="O85" s="241">
        <f t="shared" si="9"/>
        <v>466.47999999999996</v>
      </c>
    </row>
    <row r="86" spans="1:15" s="218" customFormat="1" ht="16.5" customHeight="1" hidden="1">
      <c r="A86" s="247"/>
      <c r="B86" s="173"/>
      <c r="C86" s="173"/>
      <c r="D86" s="247"/>
      <c r="E86" s="239" t="s">
        <v>238</v>
      </c>
      <c r="F86" s="240">
        <v>323.1</v>
      </c>
      <c r="G86" s="240">
        <v>287.18</v>
      </c>
      <c r="H86" s="240">
        <v>26.14</v>
      </c>
      <c r="I86" s="240">
        <v>27.71</v>
      </c>
      <c r="J86" s="264">
        <v>0</v>
      </c>
      <c r="K86" s="241">
        <v>0</v>
      </c>
      <c r="L86" s="241"/>
      <c r="M86" s="241"/>
      <c r="N86" s="241"/>
      <c r="O86" s="241">
        <f t="shared" si="9"/>
        <v>0</v>
      </c>
    </row>
    <row r="87" spans="1:15" s="218" customFormat="1" ht="16.5" customHeight="1">
      <c r="A87" s="247"/>
      <c r="B87" s="173"/>
      <c r="C87" s="173"/>
      <c r="D87" s="247"/>
      <c r="E87" s="239" t="s">
        <v>239</v>
      </c>
      <c r="F87" s="240">
        <v>0</v>
      </c>
      <c r="G87" s="240">
        <v>7</v>
      </c>
      <c r="H87" s="240">
        <v>0</v>
      </c>
      <c r="I87" s="240">
        <v>8</v>
      </c>
      <c r="J87" s="264">
        <v>0</v>
      </c>
      <c r="K87" s="241">
        <v>7.34</v>
      </c>
      <c r="L87" s="241"/>
      <c r="M87" s="241"/>
      <c r="N87" s="241"/>
      <c r="O87" s="241">
        <f t="shared" si="9"/>
        <v>0</v>
      </c>
    </row>
    <row r="88" spans="1:15" s="218" customFormat="1" ht="16.5" customHeight="1">
      <c r="A88" s="247"/>
      <c r="B88" s="173"/>
      <c r="C88" s="173"/>
      <c r="D88" s="247"/>
      <c r="E88" s="239" t="s">
        <v>240</v>
      </c>
      <c r="F88" s="240">
        <v>522.2</v>
      </c>
      <c r="G88" s="240">
        <v>490.15</v>
      </c>
      <c r="H88" s="240">
        <v>504.16</v>
      </c>
      <c r="I88" s="240">
        <v>308.89</v>
      </c>
      <c r="J88" s="264">
        <v>420.96</v>
      </c>
      <c r="K88" s="241">
        <v>184.24</v>
      </c>
      <c r="L88" s="241"/>
      <c r="M88" s="241">
        <v>25.99</v>
      </c>
      <c r="N88" s="241">
        <v>116.28</v>
      </c>
      <c r="O88" s="241">
        <f t="shared" si="9"/>
        <v>142.27</v>
      </c>
    </row>
    <row r="89" spans="1:15" s="218" customFormat="1" ht="16.5" customHeight="1">
      <c r="A89" s="247"/>
      <c r="B89" s="173"/>
      <c r="C89" s="173"/>
      <c r="D89" s="247"/>
      <c r="E89" s="239" t="s">
        <v>241</v>
      </c>
      <c r="F89" s="240"/>
      <c r="G89" s="240"/>
      <c r="H89" s="240"/>
      <c r="I89" s="240"/>
      <c r="J89" s="264"/>
      <c r="K89" s="241">
        <v>0</v>
      </c>
      <c r="L89" s="241"/>
      <c r="M89" s="241"/>
      <c r="N89" s="241">
        <v>310.39</v>
      </c>
      <c r="O89" s="241">
        <f t="shared" si="9"/>
        <v>310.39</v>
      </c>
    </row>
    <row r="90" spans="1:15" s="218" customFormat="1" ht="16.5" customHeight="1">
      <c r="A90" s="247"/>
      <c r="B90" s="173"/>
      <c r="C90" s="173"/>
      <c r="D90" s="247"/>
      <c r="E90" s="239" t="s">
        <v>242</v>
      </c>
      <c r="F90" s="240"/>
      <c r="G90" s="240"/>
      <c r="H90" s="240">
        <v>0</v>
      </c>
      <c r="I90" s="240">
        <v>0</v>
      </c>
      <c r="J90" s="264">
        <v>5</v>
      </c>
      <c r="K90" s="241">
        <v>27.77</v>
      </c>
      <c r="L90" s="241"/>
      <c r="M90" s="241"/>
      <c r="N90" s="241">
        <v>5</v>
      </c>
      <c r="O90" s="241">
        <f t="shared" si="9"/>
        <v>5</v>
      </c>
    </row>
    <row r="91" spans="1:15" s="218" customFormat="1" ht="16.5" customHeight="1">
      <c r="A91" s="247"/>
      <c r="B91" s="173"/>
      <c r="C91" s="173"/>
      <c r="D91" s="247"/>
      <c r="E91" s="239" t="s">
        <v>243</v>
      </c>
      <c r="F91" s="240"/>
      <c r="G91" s="240"/>
      <c r="H91" s="240">
        <v>0</v>
      </c>
      <c r="I91" s="240">
        <v>0</v>
      </c>
      <c r="J91" s="264">
        <v>0.64</v>
      </c>
      <c r="K91" s="241">
        <v>421.85</v>
      </c>
      <c r="L91" s="241"/>
      <c r="M91" s="241"/>
      <c r="N91" s="241">
        <v>40.46</v>
      </c>
      <c r="O91" s="241">
        <f t="shared" si="9"/>
        <v>40.46</v>
      </c>
    </row>
    <row r="92" spans="1:15" s="218" customFormat="1" ht="16.5" customHeight="1">
      <c r="A92" s="247"/>
      <c r="B92" s="173"/>
      <c r="C92" s="173"/>
      <c r="D92" s="247"/>
      <c r="E92" s="239" t="s">
        <v>244</v>
      </c>
      <c r="F92" s="240"/>
      <c r="G92" s="240"/>
      <c r="H92" s="240"/>
      <c r="I92" s="240"/>
      <c r="J92" s="264"/>
      <c r="K92" s="241">
        <v>53.86</v>
      </c>
      <c r="L92" s="241"/>
      <c r="M92" s="241"/>
      <c r="N92" s="241"/>
      <c r="O92" s="241">
        <f t="shared" si="9"/>
        <v>0</v>
      </c>
    </row>
    <row r="93" spans="1:15" s="218" customFormat="1" ht="16.5" customHeight="1">
      <c r="A93" s="247"/>
      <c r="B93" s="173"/>
      <c r="C93" s="173"/>
      <c r="D93" s="247"/>
      <c r="E93" s="239" t="s">
        <v>245</v>
      </c>
      <c r="F93" s="240"/>
      <c r="G93" s="240"/>
      <c r="H93" s="240"/>
      <c r="I93" s="240"/>
      <c r="J93" s="264"/>
      <c r="K93" s="241">
        <v>15.81</v>
      </c>
      <c r="L93" s="241"/>
      <c r="M93" s="241"/>
      <c r="N93" s="241">
        <v>25.56</v>
      </c>
      <c r="O93" s="241">
        <f t="shared" si="9"/>
        <v>25.56</v>
      </c>
    </row>
    <row r="94" spans="1:15" s="218" customFormat="1" ht="16.5" customHeight="1">
      <c r="A94" s="247"/>
      <c r="B94" s="173"/>
      <c r="C94" s="173"/>
      <c r="D94" s="247"/>
      <c r="E94" s="239" t="s">
        <v>246</v>
      </c>
      <c r="F94" s="240">
        <f>M96/10000</f>
        <v>0</v>
      </c>
      <c r="G94" s="240">
        <v>0</v>
      </c>
      <c r="H94" s="240">
        <v>0</v>
      </c>
      <c r="I94" s="240">
        <v>0.7</v>
      </c>
      <c r="J94" s="264">
        <v>0</v>
      </c>
      <c r="K94" s="241">
        <v>48.6</v>
      </c>
      <c r="L94" s="241"/>
      <c r="M94" s="241"/>
      <c r="N94" s="241">
        <v>348.17</v>
      </c>
      <c r="O94" s="241">
        <f t="shared" si="9"/>
        <v>348.17</v>
      </c>
    </row>
    <row r="95" spans="1:15" s="218" customFormat="1" ht="16.5" customHeight="1">
      <c r="A95" s="246"/>
      <c r="B95" s="248"/>
      <c r="C95" s="248"/>
      <c r="D95" s="246"/>
      <c r="E95" s="235" t="s">
        <v>247</v>
      </c>
      <c r="F95" s="238">
        <v>1473.51</v>
      </c>
      <c r="G95" s="238">
        <v>642.17</v>
      </c>
      <c r="H95" s="238">
        <v>311.69</v>
      </c>
      <c r="I95" s="238">
        <v>465.71</v>
      </c>
      <c r="J95" s="263">
        <f>SUM(J96:J101)</f>
        <v>887.98</v>
      </c>
      <c r="K95" s="236">
        <f>SUM(K96:K103)</f>
        <v>1585.08</v>
      </c>
      <c r="L95" s="236">
        <f>SUM(L96:L103)</f>
        <v>85.53</v>
      </c>
      <c r="M95" s="236"/>
      <c r="N95" s="236"/>
      <c r="O95" s="236">
        <f>SUM(O96:O103)</f>
        <v>1055.93</v>
      </c>
    </row>
    <row r="96" spans="1:15" s="218" customFormat="1" ht="16.5" customHeight="1">
      <c r="A96" s="247"/>
      <c r="B96" s="173"/>
      <c r="C96" s="173"/>
      <c r="D96" s="247"/>
      <c r="E96" s="249" t="s">
        <v>248</v>
      </c>
      <c r="F96" s="240">
        <v>2.2</v>
      </c>
      <c r="G96" s="240">
        <v>2.6</v>
      </c>
      <c r="H96" s="240">
        <v>20.58</v>
      </c>
      <c r="I96" s="240">
        <v>19.42</v>
      </c>
      <c r="J96" s="264">
        <v>5</v>
      </c>
      <c r="K96" s="241">
        <v>22.37</v>
      </c>
      <c r="L96" s="241"/>
      <c r="M96" s="241"/>
      <c r="N96" s="241">
        <f>19.9+711</f>
        <v>730.9</v>
      </c>
      <c r="O96" s="241">
        <f>L96+M96+N96</f>
        <v>730.9</v>
      </c>
    </row>
    <row r="97" spans="1:15" s="217" customFormat="1" ht="16.5" customHeight="1">
      <c r="A97" s="247"/>
      <c r="B97" s="173"/>
      <c r="C97" s="173"/>
      <c r="D97" s="247"/>
      <c r="E97" s="249" t="s">
        <v>249</v>
      </c>
      <c r="F97" s="240">
        <v>8.4</v>
      </c>
      <c r="G97" s="240">
        <v>5.21</v>
      </c>
      <c r="H97" s="240">
        <v>5</v>
      </c>
      <c r="I97" s="240">
        <v>51.07</v>
      </c>
      <c r="J97" s="264">
        <v>5</v>
      </c>
      <c r="K97" s="241">
        <v>3.99</v>
      </c>
      <c r="L97" s="241"/>
      <c r="M97" s="241"/>
      <c r="N97" s="241">
        <v>19.45</v>
      </c>
      <c r="O97" s="241">
        <f aca="true" t="shared" si="10" ref="O97:O103">L97+M97+N97</f>
        <v>19.45</v>
      </c>
    </row>
    <row r="98" spans="1:15" s="218" customFormat="1" ht="16.5" customHeight="1">
      <c r="A98" s="247"/>
      <c r="B98" s="173"/>
      <c r="C98" s="173"/>
      <c r="D98" s="247"/>
      <c r="E98" s="249" t="s">
        <v>250</v>
      </c>
      <c r="F98" s="240">
        <v>356.41</v>
      </c>
      <c r="G98" s="240">
        <v>341.97</v>
      </c>
      <c r="H98" s="240">
        <v>1.46</v>
      </c>
      <c r="I98" s="240">
        <v>1.46</v>
      </c>
      <c r="J98" s="264">
        <v>436.13</v>
      </c>
      <c r="K98" s="241">
        <v>904.56</v>
      </c>
      <c r="L98" s="241"/>
      <c r="M98" s="241"/>
      <c r="N98" s="241">
        <v>200</v>
      </c>
      <c r="O98" s="241">
        <f t="shared" si="10"/>
        <v>200</v>
      </c>
    </row>
    <row r="99" spans="1:15" s="218" customFormat="1" ht="16.5" customHeight="1">
      <c r="A99" s="247"/>
      <c r="B99" s="173"/>
      <c r="C99" s="173"/>
      <c r="D99" s="247"/>
      <c r="E99" s="239" t="s">
        <v>251</v>
      </c>
      <c r="F99" s="240">
        <v>3.6</v>
      </c>
      <c r="G99" s="240">
        <v>3.59</v>
      </c>
      <c r="H99" s="240">
        <v>273.75</v>
      </c>
      <c r="I99" s="240">
        <v>184.15</v>
      </c>
      <c r="J99" s="264">
        <v>348.25</v>
      </c>
      <c r="K99" s="241">
        <v>483.92</v>
      </c>
      <c r="L99" s="241">
        <v>82.78</v>
      </c>
      <c r="M99" s="241"/>
      <c r="N99" s="241"/>
      <c r="O99" s="241">
        <f t="shared" si="10"/>
        <v>82.78</v>
      </c>
    </row>
    <row r="100" spans="1:15" s="218" customFormat="1" ht="16.5" customHeight="1">
      <c r="A100" s="247"/>
      <c r="B100" s="173"/>
      <c r="C100" s="173"/>
      <c r="D100" s="247"/>
      <c r="E100" s="239" t="s">
        <v>252</v>
      </c>
      <c r="F100" s="240">
        <f>M102/10000</f>
        <v>0</v>
      </c>
      <c r="G100" s="238">
        <v>0</v>
      </c>
      <c r="H100" s="240">
        <v>0</v>
      </c>
      <c r="I100" s="240">
        <v>0</v>
      </c>
      <c r="J100" s="264"/>
      <c r="K100" s="241">
        <v>0.5</v>
      </c>
      <c r="L100" s="241"/>
      <c r="M100" s="241"/>
      <c r="N100" s="241">
        <v>1</v>
      </c>
      <c r="O100" s="241">
        <f t="shared" si="10"/>
        <v>1</v>
      </c>
    </row>
    <row r="101" spans="1:15" s="218" customFormat="1" ht="16.5" customHeight="1" hidden="1">
      <c r="A101" s="247"/>
      <c r="B101" s="173"/>
      <c r="C101" s="173"/>
      <c r="D101" s="247"/>
      <c r="E101" s="239" t="s">
        <v>253</v>
      </c>
      <c r="F101" s="240">
        <v>1102.9</v>
      </c>
      <c r="G101" s="240">
        <v>288.8</v>
      </c>
      <c r="H101" s="240">
        <v>10.9</v>
      </c>
      <c r="I101" s="240">
        <v>209.61</v>
      </c>
      <c r="J101" s="264">
        <v>93.6</v>
      </c>
      <c r="K101" s="241">
        <v>0</v>
      </c>
      <c r="L101" s="241"/>
      <c r="M101" s="241"/>
      <c r="N101" s="241"/>
      <c r="O101" s="241">
        <f t="shared" si="10"/>
        <v>0</v>
      </c>
    </row>
    <row r="102" spans="1:15" s="218" customFormat="1" ht="16.5" customHeight="1" hidden="1">
      <c r="A102" s="247"/>
      <c r="B102" s="173"/>
      <c r="C102" s="173"/>
      <c r="D102" s="247"/>
      <c r="E102" s="239" t="s">
        <v>252</v>
      </c>
      <c r="F102" s="240"/>
      <c r="G102" s="240"/>
      <c r="H102" s="240"/>
      <c r="I102" s="240"/>
      <c r="J102" s="264"/>
      <c r="K102" s="241">
        <v>0</v>
      </c>
      <c r="L102" s="241"/>
      <c r="M102" s="241"/>
      <c r="N102" s="241"/>
      <c r="O102" s="241">
        <f t="shared" si="10"/>
        <v>0</v>
      </c>
    </row>
    <row r="103" spans="1:15" s="218" customFormat="1" ht="16.5" customHeight="1">
      <c r="A103" s="247"/>
      <c r="B103" s="173"/>
      <c r="C103" s="173"/>
      <c r="D103" s="247"/>
      <c r="E103" s="249" t="s">
        <v>254</v>
      </c>
      <c r="F103" s="240">
        <f>M105/10000</f>
        <v>0</v>
      </c>
      <c r="G103" s="240">
        <v>0</v>
      </c>
      <c r="H103" s="240">
        <v>0</v>
      </c>
      <c r="I103" s="240">
        <v>0</v>
      </c>
      <c r="J103" s="264"/>
      <c r="K103" s="241">
        <v>169.74</v>
      </c>
      <c r="L103" s="241">
        <v>2.75</v>
      </c>
      <c r="M103" s="241"/>
      <c r="N103" s="241">
        <v>19.05</v>
      </c>
      <c r="O103" s="241">
        <f t="shared" si="10"/>
        <v>21.8</v>
      </c>
    </row>
    <row r="104" spans="1:15" s="218" customFormat="1" ht="16.5" customHeight="1">
      <c r="A104" s="246"/>
      <c r="B104" s="248"/>
      <c r="C104" s="248"/>
      <c r="D104" s="246"/>
      <c r="E104" s="235" t="s">
        <v>255</v>
      </c>
      <c r="F104" s="238">
        <v>3362.74</v>
      </c>
      <c r="G104" s="238">
        <v>3458.79</v>
      </c>
      <c r="H104" s="238">
        <v>4226.03</v>
      </c>
      <c r="I104" s="238">
        <v>3119.12</v>
      </c>
      <c r="J104" s="263">
        <f>SUM(J105:J110)</f>
        <v>1454.6599999999999</v>
      </c>
      <c r="K104" s="236">
        <f>SUM(K105:K110)</f>
        <v>2920.3099999999995</v>
      </c>
      <c r="L104" s="236">
        <f>SUM(L105:L110)</f>
        <v>115.63</v>
      </c>
      <c r="M104" s="236"/>
      <c r="N104" s="236"/>
      <c r="O104" s="236">
        <f>SUM(O105:O110)</f>
        <v>2363.3700000000003</v>
      </c>
    </row>
    <row r="105" spans="1:15" s="218" customFormat="1" ht="16.5" customHeight="1">
      <c r="A105" s="247"/>
      <c r="B105" s="173"/>
      <c r="C105" s="173"/>
      <c r="D105" s="247"/>
      <c r="E105" s="249" t="s">
        <v>256</v>
      </c>
      <c r="F105" s="240">
        <v>227.18</v>
      </c>
      <c r="G105" s="240">
        <v>228.71</v>
      </c>
      <c r="H105" s="240">
        <v>233.9</v>
      </c>
      <c r="I105" s="240">
        <v>234.39</v>
      </c>
      <c r="J105" s="264">
        <v>169.99</v>
      </c>
      <c r="K105" s="241">
        <v>182.26</v>
      </c>
      <c r="L105" s="241"/>
      <c r="M105" s="241"/>
      <c r="N105" s="241">
        <v>583.62</v>
      </c>
      <c r="O105" s="241">
        <f>L105+M105+N105</f>
        <v>583.62</v>
      </c>
    </row>
    <row r="106" spans="1:15" s="217" customFormat="1" ht="16.5" customHeight="1">
      <c r="A106" s="247"/>
      <c r="B106" s="173"/>
      <c r="C106" s="173"/>
      <c r="D106" s="247"/>
      <c r="E106" s="249" t="s">
        <v>257</v>
      </c>
      <c r="F106" s="240">
        <v>100.9</v>
      </c>
      <c r="G106" s="240">
        <v>70.18</v>
      </c>
      <c r="H106" s="240">
        <v>69.54</v>
      </c>
      <c r="I106" s="240">
        <v>55.67</v>
      </c>
      <c r="J106" s="264">
        <v>48</v>
      </c>
      <c r="K106" s="241">
        <v>286.21</v>
      </c>
      <c r="L106" s="241"/>
      <c r="M106" s="241"/>
      <c r="N106" s="241">
        <v>95.24</v>
      </c>
      <c r="O106" s="241">
        <f>L106+M106+N106</f>
        <v>95.24</v>
      </c>
    </row>
    <row r="107" spans="1:15" s="218" customFormat="1" ht="16.5" customHeight="1">
      <c r="A107" s="247"/>
      <c r="B107" s="173"/>
      <c r="C107" s="173"/>
      <c r="D107" s="247"/>
      <c r="E107" s="239" t="s">
        <v>258</v>
      </c>
      <c r="F107" s="240">
        <v>2140.3</v>
      </c>
      <c r="G107" s="240">
        <v>2472.94</v>
      </c>
      <c r="H107" s="240">
        <v>3224.71</v>
      </c>
      <c r="I107" s="240">
        <v>334.47</v>
      </c>
      <c r="J107" s="264">
        <v>87.91</v>
      </c>
      <c r="K107" s="241">
        <v>2099.02</v>
      </c>
      <c r="L107" s="241">
        <v>115.63</v>
      </c>
      <c r="M107" s="241"/>
      <c r="N107" s="241">
        <v>1472.42</v>
      </c>
      <c r="O107" s="241">
        <f aca="true" t="shared" si="11" ref="O107:O112">L107+M107+N107</f>
        <v>1588.0500000000002</v>
      </c>
    </row>
    <row r="108" spans="1:15" s="218" customFormat="1" ht="16.5" customHeight="1">
      <c r="A108" s="247"/>
      <c r="B108" s="173"/>
      <c r="C108" s="173"/>
      <c r="D108" s="247"/>
      <c r="E108" s="249" t="s">
        <v>259</v>
      </c>
      <c r="F108" s="240">
        <v>871.73</v>
      </c>
      <c r="G108" s="240">
        <v>654.55</v>
      </c>
      <c r="H108" s="240">
        <v>693</v>
      </c>
      <c r="I108" s="240">
        <v>753.85</v>
      </c>
      <c r="J108" s="264">
        <v>709.65</v>
      </c>
      <c r="K108" s="241">
        <v>336.7</v>
      </c>
      <c r="L108" s="241"/>
      <c r="M108" s="241"/>
      <c r="N108" s="241">
        <v>76.46</v>
      </c>
      <c r="O108" s="241">
        <f t="shared" si="11"/>
        <v>76.46</v>
      </c>
    </row>
    <row r="109" spans="1:15" s="218" customFormat="1" ht="16.5" customHeight="1">
      <c r="A109" s="247"/>
      <c r="B109" s="173"/>
      <c r="C109" s="173"/>
      <c r="D109" s="247"/>
      <c r="E109" s="239" t="s">
        <v>260</v>
      </c>
      <c r="F109" s="240">
        <f>M111/10000</f>
        <v>0</v>
      </c>
      <c r="G109" s="238">
        <v>0</v>
      </c>
      <c r="H109" s="240">
        <v>0</v>
      </c>
      <c r="I109" s="240">
        <v>0</v>
      </c>
      <c r="J109" s="264">
        <v>2.16</v>
      </c>
      <c r="K109" s="241">
        <v>0</v>
      </c>
      <c r="L109" s="241"/>
      <c r="M109" s="241"/>
      <c r="N109" s="241">
        <v>20</v>
      </c>
      <c r="O109" s="241">
        <f t="shared" si="11"/>
        <v>20</v>
      </c>
    </row>
    <row r="110" spans="1:15" s="218" customFormat="1" ht="16.5" customHeight="1">
      <c r="A110" s="247"/>
      <c r="B110" s="173"/>
      <c r="C110" s="173"/>
      <c r="D110" s="247"/>
      <c r="E110" s="249" t="s">
        <v>261</v>
      </c>
      <c r="F110" s="240">
        <v>22.63</v>
      </c>
      <c r="G110" s="240">
        <v>32.41</v>
      </c>
      <c r="H110" s="240">
        <v>4.88</v>
      </c>
      <c r="I110" s="240">
        <v>1740.74</v>
      </c>
      <c r="J110" s="264">
        <v>436.95</v>
      </c>
      <c r="K110" s="241">
        <v>16.12</v>
      </c>
      <c r="L110" s="241"/>
      <c r="M110" s="241"/>
      <c r="N110" s="241"/>
      <c r="O110" s="241">
        <f t="shared" si="11"/>
        <v>0</v>
      </c>
    </row>
    <row r="111" spans="1:15" s="218" customFormat="1" ht="16.5" customHeight="1">
      <c r="A111" s="246"/>
      <c r="B111" s="248"/>
      <c r="C111" s="248"/>
      <c r="D111" s="246"/>
      <c r="E111" s="235" t="s">
        <v>262</v>
      </c>
      <c r="F111" s="238">
        <v>3390.43</v>
      </c>
      <c r="G111" s="238">
        <v>2409.06</v>
      </c>
      <c r="H111" s="238">
        <v>1911.78</v>
      </c>
      <c r="I111" s="238">
        <v>2070.92</v>
      </c>
      <c r="J111" s="263">
        <f>SUM(J112:J118)</f>
        <v>2057.98</v>
      </c>
      <c r="K111" s="236">
        <f>SUM(K112:K118)</f>
        <v>5760.78</v>
      </c>
      <c r="L111" s="236">
        <f>SUM(L112:L118)</f>
        <v>334.64</v>
      </c>
      <c r="M111" s="236"/>
      <c r="N111" s="236"/>
      <c r="O111" s="236">
        <f>SUM(O112:O118)</f>
        <v>6447.19</v>
      </c>
    </row>
    <row r="112" spans="1:15" s="218" customFormat="1" ht="16.5" customHeight="1">
      <c r="A112" s="247"/>
      <c r="B112" s="173"/>
      <c r="C112" s="173"/>
      <c r="D112" s="247"/>
      <c r="E112" s="249" t="s">
        <v>263</v>
      </c>
      <c r="F112" s="240">
        <v>359.5</v>
      </c>
      <c r="G112" s="240">
        <v>267.27</v>
      </c>
      <c r="H112" s="240">
        <v>382.68</v>
      </c>
      <c r="I112" s="240">
        <v>443.32</v>
      </c>
      <c r="J112" s="264">
        <v>510.37</v>
      </c>
      <c r="K112" s="241">
        <v>3459.24</v>
      </c>
      <c r="L112" s="241">
        <f>281.99+52.65</f>
        <v>334.64</v>
      </c>
      <c r="M112" s="241">
        <v>29</v>
      </c>
      <c r="N112" s="241">
        <v>3797.39</v>
      </c>
      <c r="O112" s="241">
        <f>L112+M112+N112</f>
        <v>4161.03</v>
      </c>
    </row>
    <row r="113" spans="1:15" s="217" customFormat="1" ht="16.5" customHeight="1">
      <c r="A113" s="247"/>
      <c r="B113" s="173"/>
      <c r="C113" s="173"/>
      <c r="D113" s="247"/>
      <c r="E113" s="249" t="s">
        <v>264</v>
      </c>
      <c r="F113" s="240">
        <v>449.06</v>
      </c>
      <c r="G113" s="240">
        <v>288.97</v>
      </c>
      <c r="H113" s="240">
        <v>375.74</v>
      </c>
      <c r="I113" s="240">
        <v>267.45</v>
      </c>
      <c r="J113" s="264">
        <v>671.13</v>
      </c>
      <c r="K113" s="241">
        <v>1060.12</v>
      </c>
      <c r="L113" s="241"/>
      <c r="M113" s="241"/>
      <c r="N113" s="241">
        <v>221.45</v>
      </c>
      <c r="O113" s="241">
        <f aca="true" t="shared" si="12" ref="O113:O118">L113+M113+N113</f>
        <v>221.45</v>
      </c>
    </row>
    <row r="114" spans="1:15" s="218" customFormat="1" ht="16.5" customHeight="1">
      <c r="A114" s="247"/>
      <c r="B114" s="173"/>
      <c r="C114" s="173"/>
      <c r="D114" s="247"/>
      <c r="E114" s="239" t="s">
        <v>265</v>
      </c>
      <c r="F114" s="240">
        <v>2063.23</v>
      </c>
      <c r="G114" s="240">
        <v>1194.77</v>
      </c>
      <c r="H114" s="240">
        <v>1003.36</v>
      </c>
      <c r="I114" s="240">
        <v>872.51</v>
      </c>
      <c r="J114" s="264">
        <v>618.69</v>
      </c>
      <c r="K114" s="241">
        <v>680.75</v>
      </c>
      <c r="L114" s="241"/>
      <c r="M114" s="241"/>
      <c r="N114" s="241">
        <v>1452</v>
      </c>
      <c r="O114" s="241">
        <f t="shared" si="12"/>
        <v>1452</v>
      </c>
    </row>
    <row r="115" spans="1:15" s="218" customFormat="1" ht="16.5" customHeight="1">
      <c r="A115" s="247"/>
      <c r="B115" s="173"/>
      <c r="C115" s="173"/>
      <c r="D115" s="247"/>
      <c r="E115" s="239" t="s">
        <v>266</v>
      </c>
      <c r="F115" s="240">
        <v>516.64</v>
      </c>
      <c r="G115" s="240">
        <v>656.05</v>
      </c>
      <c r="H115" s="240">
        <v>128</v>
      </c>
      <c r="I115" s="240">
        <v>442.01</v>
      </c>
      <c r="J115" s="264">
        <v>207.86</v>
      </c>
      <c r="K115" s="241">
        <v>76.93</v>
      </c>
      <c r="L115" s="241"/>
      <c r="M115" s="241"/>
      <c r="N115" s="241">
        <v>62.59</v>
      </c>
      <c r="O115" s="241">
        <f t="shared" si="12"/>
        <v>62.59</v>
      </c>
    </row>
    <row r="116" spans="1:15" s="218" customFormat="1" ht="16.5" customHeight="1">
      <c r="A116" s="247"/>
      <c r="B116" s="173"/>
      <c r="C116" s="173"/>
      <c r="D116" s="247"/>
      <c r="E116" s="239" t="s">
        <v>267</v>
      </c>
      <c r="F116" s="240">
        <v>2</v>
      </c>
      <c r="G116" s="240">
        <v>2</v>
      </c>
      <c r="H116" s="240">
        <v>2</v>
      </c>
      <c r="I116" s="240">
        <v>1.97</v>
      </c>
      <c r="J116" s="264">
        <v>5</v>
      </c>
      <c r="K116" s="241">
        <v>439.61</v>
      </c>
      <c r="L116" s="241"/>
      <c r="M116" s="241"/>
      <c r="N116" s="241">
        <v>550.12</v>
      </c>
      <c r="O116" s="241">
        <f t="shared" si="12"/>
        <v>550.12</v>
      </c>
    </row>
    <row r="117" spans="1:15" s="218" customFormat="1" ht="16.5" customHeight="1" hidden="1">
      <c r="A117" s="247"/>
      <c r="B117" s="173"/>
      <c r="C117" s="173"/>
      <c r="D117" s="247"/>
      <c r="E117" s="239" t="s">
        <v>268</v>
      </c>
      <c r="F117" s="240">
        <f>M119/10000</f>
        <v>0</v>
      </c>
      <c r="G117" s="238">
        <v>0</v>
      </c>
      <c r="H117" s="240">
        <v>20</v>
      </c>
      <c r="I117" s="240">
        <v>43.66</v>
      </c>
      <c r="J117" s="264">
        <v>42.93</v>
      </c>
      <c r="K117" s="241">
        <v>0</v>
      </c>
      <c r="L117" s="241"/>
      <c r="M117" s="241"/>
      <c r="N117" s="241"/>
      <c r="O117" s="241">
        <f t="shared" si="12"/>
        <v>0</v>
      </c>
    </row>
    <row r="118" spans="1:15" s="218" customFormat="1" ht="16.5" customHeight="1">
      <c r="A118" s="247"/>
      <c r="B118" s="173"/>
      <c r="C118" s="173"/>
      <c r="D118" s="247"/>
      <c r="E118" s="239" t="s">
        <v>269</v>
      </c>
      <c r="F118" s="240"/>
      <c r="G118" s="238"/>
      <c r="H118" s="240">
        <v>0</v>
      </c>
      <c r="I118" s="240">
        <v>0</v>
      </c>
      <c r="J118" s="264">
        <v>2</v>
      </c>
      <c r="K118" s="241">
        <v>44.13</v>
      </c>
      <c r="L118" s="241"/>
      <c r="M118" s="241"/>
      <c r="N118" s="241"/>
      <c r="O118" s="241">
        <f t="shared" si="12"/>
        <v>0</v>
      </c>
    </row>
    <row r="119" spans="1:15" s="218" customFormat="1" ht="16.5" customHeight="1">
      <c r="A119" s="246"/>
      <c r="B119" s="248"/>
      <c r="C119" s="248"/>
      <c r="D119" s="246"/>
      <c r="E119" s="235" t="s">
        <v>270</v>
      </c>
      <c r="F119" s="238">
        <v>253.31</v>
      </c>
      <c r="G119" s="238">
        <v>110.73</v>
      </c>
      <c r="H119" s="238">
        <v>177.89</v>
      </c>
      <c r="I119" s="238">
        <v>1773.94</v>
      </c>
      <c r="J119" s="263">
        <f aca="true" t="shared" si="13" ref="J119:O119">SUM(J120:J122)</f>
        <v>6239.28</v>
      </c>
      <c r="K119" s="236">
        <f t="shared" si="13"/>
        <v>60.22</v>
      </c>
      <c r="L119" s="236">
        <f t="shared" si="13"/>
        <v>12.16</v>
      </c>
      <c r="M119" s="236"/>
      <c r="N119" s="236"/>
      <c r="O119" s="236">
        <f>SUM(O120:O122)</f>
        <v>947.56</v>
      </c>
    </row>
    <row r="120" spans="1:15" s="218" customFormat="1" ht="16.5" customHeight="1">
      <c r="A120" s="247"/>
      <c r="B120" s="173"/>
      <c r="C120" s="173"/>
      <c r="D120" s="247"/>
      <c r="E120" s="249" t="s">
        <v>271</v>
      </c>
      <c r="F120" s="240">
        <v>139.91</v>
      </c>
      <c r="G120" s="240">
        <v>57.58</v>
      </c>
      <c r="H120" s="240">
        <v>64.99</v>
      </c>
      <c r="I120" s="240">
        <v>1705.27</v>
      </c>
      <c r="J120" s="264">
        <v>6100.78</v>
      </c>
      <c r="K120" s="241">
        <v>60.22</v>
      </c>
      <c r="L120" s="241">
        <v>1.25</v>
      </c>
      <c r="M120" s="241"/>
      <c r="N120" s="241">
        <v>47.4</v>
      </c>
      <c r="O120" s="241">
        <f aca="true" t="shared" si="14" ref="O120:O122">L120+M120+N120</f>
        <v>48.65</v>
      </c>
    </row>
    <row r="121" spans="1:15" s="217" customFormat="1" ht="16.5" customHeight="1" hidden="1">
      <c r="A121" s="247"/>
      <c r="B121" s="173"/>
      <c r="C121" s="173"/>
      <c r="D121" s="247"/>
      <c r="E121" s="249" t="s">
        <v>272</v>
      </c>
      <c r="F121" s="240">
        <v>107.4</v>
      </c>
      <c r="G121" s="240">
        <v>47.15</v>
      </c>
      <c r="H121" s="240">
        <v>107.4</v>
      </c>
      <c r="I121" s="240">
        <v>62.15</v>
      </c>
      <c r="J121" s="264">
        <v>134.5</v>
      </c>
      <c r="K121" s="241">
        <v>0</v>
      </c>
      <c r="L121" s="241"/>
      <c r="M121" s="241"/>
      <c r="N121" s="241"/>
      <c r="O121" s="241">
        <f t="shared" si="14"/>
        <v>0</v>
      </c>
    </row>
    <row r="122" spans="1:15" s="218" customFormat="1" ht="16.5" customHeight="1">
      <c r="A122" s="247"/>
      <c r="B122" s="173"/>
      <c r="C122" s="173"/>
      <c r="D122" s="247"/>
      <c r="E122" s="239" t="s">
        <v>273</v>
      </c>
      <c r="F122" s="240">
        <v>6</v>
      </c>
      <c r="G122" s="240">
        <v>6</v>
      </c>
      <c r="H122" s="240">
        <v>5.5</v>
      </c>
      <c r="I122" s="240">
        <v>6.52</v>
      </c>
      <c r="J122" s="264">
        <v>4</v>
      </c>
      <c r="K122" s="241">
        <v>0</v>
      </c>
      <c r="L122" s="241">
        <v>10.91</v>
      </c>
      <c r="M122" s="241"/>
      <c r="N122" s="241">
        <v>888</v>
      </c>
      <c r="O122" s="241">
        <f t="shared" si="14"/>
        <v>898.91</v>
      </c>
    </row>
    <row r="123" spans="1:15" s="218" customFormat="1" ht="16.5" customHeight="1">
      <c r="A123" s="246"/>
      <c r="B123" s="248"/>
      <c r="C123" s="248"/>
      <c r="D123" s="246"/>
      <c r="E123" s="235" t="s">
        <v>274</v>
      </c>
      <c r="F123" s="238">
        <v>258.65</v>
      </c>
      <c r="G123" s="238">
        <v>214.6</v>
      </c>
      <c r="H123" s="238">
        <v>72.72</v>
      </c>
      <c r="I123" s="238">
        <v>37.89</v>
      </c>
      <c r="J123" s="263">
        <f aca="true" t="shared" si="15" ref="J123:O123">SUM(J124:J128)</f>
        <v>5035.61</v>
      </c>
      <c r="K123" s="236">
        <f t="shared" si="15"/>
        <v>2477.39</v>
      </c>
      <c r="L123" s="236">
        <f t="shared" si="15"/>
        <v>0.44</v>
      </c>
      <c r="M123" s="236"/>
      <c r="N123" s="236"/>
      <c r="O123" s="236">
        <f>SUM(O124:O128)</f>
        <v>5085.009999999999</v>
      </c>
    </row>
    <row r="124" spans="1:15" s="218" customFormat="1" ht="16.5" customHeight="1" hidden="1">
      <c r="A124" s="246"/>
      <c r="B124" s="248"/>
      <c r="C124" s="248"/>
      <c r="D124" s="246"/>
      <c r="E124" s="239" t="s">
        <v>275</v>
      </c>
      <c r="F124" s="238"/>
      <c r="G124" s="238"/>
      <c r="H124" s="240">
        <v>0</v>
      </c>
      <c r="I124" s="240">
        <v>10.44</v>
      </c>
      <c r="J124" s="264">
        <v>4958.33</v>
      </c>
      <c r="K124" s="269"/>
      <c r="L124" s="270"/>
      <c r="M124" s="247"/>
      <c r="N124" s="271"/>
      <c r="O124" s="272"/>
    </row>
    <row r="125" spans="1:15" s="217" customFormat="1" ht="16.5" customHeight="1" hidden="1">
      <c r="A125" s="247"/>
      <c r="B125" s="173"/>
      <c r="C125" s="173"/>
      <c r="D125" s="247"/>
      <c r="E125" s="239" t="s">
        <v>276</v>
      </c>
      <c r="F125" s="240">
        <v>58.65</v>
      </c>
      <c r="G125" s="238">
        <v>0</v>
      </c>
      <c r="H125" s="240">
        <v>0</v>
      </c>
      <c r="I125" s="240">
        <v>0</v>
      </c>
      <c r="J125" s="264"/>
      <c r="K125" s="269"/>
      <c r="L125" s="270"/>
      <c r="M125" s="246"/>
      <c r="N125" s="271"/>
      <c r="O125" s="272"/>
    </row>
    <row r="126" spans="1:15" s="217" customFormat="1" ht="16.5" customHeight="1" hidden="1">
      <c r="A126" s="247"/>
      <c r="B126" s="173"/>
      <c r="C126" s="173"/>
      <c r="D126" s="247"/>
      <c r="E126" s="239" t="s">
        <v>277</v>
      </c>
      <c r="F126" s="240">
        <v>200</v>
      </c>
      <c r="G126" s="240">
        <v>200</v>
      </c>
      <c r="H126" s="240">
        <v>0</v>
      </c>
      <c r="I126" s="240">
        <v>0</v>
      </c>
      <c r="J126" s="264"/>
      <c r="K126" s="269"/>
      <c r="L126" s="270"/>
      <c r="M126" s="246"/>
      <c r="N126" s="271"/>
      <c r="O126" s="272"/>
    </row>
    <row r="127" spans="1:15" s="218" customFormat="1" ht="16.5" customHeight="1" hidden="1">
      <c r="A127" s="247"/>
      <c r="B127" s="173"/>
      <c r="C127" s="173"/>
      <c r="D127" s="247"/>
      <c r="E127" s="239" t="s">
        <v>278</v>
      </c>
      <c r="F127" s="240">
        <v>0</v>
      </c>
      <c r="G127" s="240">
        <v>1</v>
      </c>
      <c r="H127" s="240">
        <v>10.7</v>
      </c>
      <c r="I127" s="240">
        <v>11.7</v>
      </c>
      <c r="J127" s="264">
        <v>14.5</v>
      </c>
      <c r="K127" s="269"/>
      <c r="L127" s="270"/>
      <c r="M127" s="247"/>
      <c r="N127" s="271"/>
      <c r="O127" s="272"/>
    </row>
    <row r="128" spans="1:15" s="218" customFormat="1" ht="16.5" customHeight="1">
      <c r="A128" s="247"/>
      <c r="B128" s="173"/>
      <c r="C128" s="173"/>
      <c r="D128" s="247"/>
      <c r="E128" s="239" t="s">
        <v>279</v>
      </c>
      <c r="F128" s="240" t="e">
        <f>#REF!/10000</f>
        <v>#REF!</v>
      </c>
      <c r="G128" s="240">
        <v>13.6</v>
      </c>
      <c r="H128" s="240">
        <v>62.02</v>
      </c>
      <c r="I128" s="240">
        <v>15.75</v>
      </c>
      <c r="J128" s="264">
        <v>62.78</v>
      </c>
      <c r="K128" s="241">
        <v>2477.39</v>
      </c>
      <c r="L128" s="241">
        <v>0.44</v>
      </c>
      <c r="M128" s="241"/>
      <c r="N128" s="241">
        <v>5084.57</v>
      </c>
      <c r="O128" s="241">
        <f>L128+M128+N128</f>
        <v>5085.009999999999</v>
      </c>
    </row>
    <row r="129" spans="1:15" s="218" customFormat="1" ht="16.5" customHeight="1" hidden="1">
      <c r="A129" s="247"/>
      <c r="B129" s="173"/>
      <c r="C129" s="173"/>
      <c r="D129" s="247"/>
      <c r="E129" s="235" t="s">
        <v>280</v>
      </c>
      <c r="F129" s="238">
        <v>351.3</v>
      </c>
      <c r="G129" s="238">
        <v>186.36</v>
      </c>
      <c r="H129" s="238">
        <v>446.24</v>
      </c>
      <c r="I129" s="238">
        <v>153.11</v>
      </c>
      <c r="J129" s="263">
        <f>J130</f>
        <v>888.41</v>
      </c>
      <c r="K129" s="241">
        <f>SUM(K130:K131)</f>
        <v>0</v>
      </c>
      <c r="L129" s="241">
        <f>SUM(L130:L131)</f>
        <v>0</v>
      </c>
      <c r="M129" s="241"/>
      <c r="N129" s="241"/>
      <c r="O129" s="241"/>
    </row>
    <row r="130" spans="1:15" s="218" customFormat="1" ht="16.5" customHeight="1" hidden="1">
      <c r="A130" s="247"/>
      <c r="B130" s="173"/>
      <c r="C130" s="173"/>
      <c r="D130" s="247"/>
      <c r="E130" s="239" t="s">
        <v>281</v>
      </c>
      <c r="F130" s="240">
        <v>351.3</v>
      </c>
      <c r="G130" s="240">
        <v>184.36</v>
      </c>
      <c r="H130" s="240">
        <v>446.24</v>
      </c>
      <c r="I130" s="240">
        <v>153.11</v>
      </c>
      <c r="J130" s="264">
        <v>888.41</v>
      </c>
      <c r="K130" s="241"/>
      <c r="L130" s="241"/>
      <c r="M130" s="241"/>
      <c r="N130" s="241"/>
      <c r="O130" s="241"/>
    </row>
    <row r="131" spans="1:15" s="218" customFormat="1" ht="16.5" customHeight="1" hidden="1">
      <c r="A131" s="247"/>
      <c r="B131" s="173"/>
      <c r="C131" s="173"/>
      <c r="D131" s="247"/>
      <c r="E131" s="239" t="s">
        <v>282</v>
      </c>
      <c r="F131" s="238">
        <v>0</v>
      </c>
      <c r="G131" s="240">
        <v>2</v>
      </c>
      <c r="H131" s="238">
        <v>0</v>
      </c>
      <c r="I131" s="238">
        <v>0</v>
      </c>
      <c r="J131" s="263"/>
      <c r="K131" s="241"/>
      <c r="L131" s="241"/>
      <c r="M131" s="241"/>
      <c r="N131" s="241"/>
      <c r="O131" s="241"/>
    </row>
    <row r="132" spans="1:15" s="218" customFormat="1" ht="16.5" customHeight="1">
      <c r="A132" s="246"/>
      <c r="B132" s="248"/>
      <c r="C132" s="248"/>
      <c r="D132" s="246"/>
      <c r="E132" s="235" t="s">
        <v>283</v>
      </c>
      <c r="F132" s="238">
        <v>1000</v>
      </c>
      <c r="G132" s="238">
        <v>22</v>
      </c>
      <c r="H132" s="238">
        <v>760</v>
      </c>
      <c r="I132" s="238">
        <v>0</v>
      </c>
      <c r="J132" s="263">
        <v>1200</v>
      </c>
      <c r="K132" s="241">
        <v>0</v>
      </c>
      <c r="L132" s="241">
        <v>0</v>
      </c>
      <c r="M132" s="241"/>
      <c r="N132" s="241">
        <v>1000</v>
      </c>
      <c r="O132" s="241">
        <v>1000</v>
      </c>
    </row>
    <row r="133" spans="1:15" s="218" customFormat="1" ht="16.5" customHeight="1" hidden="1">
      <c r="A133" s="247"/>
      <c r="B133" s="173"/>
      <c r="C133" s="173"/>
      <c r="D133" s="247"/>
      <c r="E133" s="235" t="s">
        <v>284</v>
      </c>
      <c r="F133" s="238">
        <v>3.94</v>
      </c>
      <c r="G133" s="238">
        <v>400.78</v>
      </c>
      <c r="H133" s="238">
        <v>2.66</v>
      </c>
      <c r="I133" s="238">
        <v>1.55</v>
      </c>
      <c r="J133" s="263">
        <v>2.41</v>
      </c>
      <c r="K133" s="277">
        <v>0</v>
      </c>
      <c r="L133" s="286">
        <v>0</v>
      </c>
      <c r="M133" s="247"/>
      <c r="N133" s="271"/>
      <c r="O133" s="272"/>
    </row>
    <row r="134" spans="1:15" s="218" customFormat="1" ht="16.5" customHeight="1" hidden="1">
      <c r="A134" s="247"/>
      <c r="B134" s="173"/>
      <c r="C134" s="173"/>
      <c r="D134" s="247"/>
      <c r="E134" s="239" t="s">
        <v>285</v>
      </c>
      <c r="F134" s="238"/>
      <c r="G134" s="238"/>
      <c r="H134" s="238">
        <v>0</v>
      </c>
      <c r="I134" s="238">
        <v>0</v>
      </c>
      <c r="J134" s="264">
        <v>2.16</v>
      </c>
      <c r="K134" s="287">
        <v>0</v>
      </c>
      <c r="L134" s="288">
        <v>0</v>
      </c>
      <c r="M134" s="247"/>
      <c r="N134" s="271"/>
      <c r="O134" s="272"/>
    </row>
    <row r="135" spans="1:15" s="218" customFormat="1" ht="16.5" customHeight="1" hidden="1">
      <c r="A135" s="247"/>
      <c r="B135" s="173"/>
      <c r="C135" s="173"/>
      <c r="D135" s="247"/>
      <c r="E135" s="239" t="s">
        <v>286</v>
      </c>
      <c r="F135" s="240" t="e">
        <f>#REF!/10000</f>
        <v>#REF!</v>
      </c>
      <c r="G135" s="240">
        <v>400</v>
      </c>
      <c r="H135" s="240">
        <v>0</v>
      </c>
      <c r="I135" s="240">
        <v>0</v>
      </c>
      <c r="J135" s="264">
        <v>0</v>
      </c>
      <c r="K135" s="287">
        <v>0</v>
      </c>
      <c r="L135" s="288">
        <v>0</v>
      </c>
      <c r="M135" s="247"/>
      <c r="N135" s="271"/>
      <c r="O135" s="272"/>
    </row>
    <row r="136" spans="1:15" s="218" customFormat="1" ht="16.5" customHeight="1" hidden="1">
      <c r="A136" s="247"/>
      <c r="B136" s="173"/>
      <c r="C136" s="173"/>
      <c r="D136" s="247"/>
      <c r="E136" s="239" t="s">
        <v>287</v>
      </c>
      <c r="F136" s="240">
        <v>3.94</v>
      </c>
      <c r="G136" s="240">
        <v>0.78</v>
      </c>
      <c r="H136" s="240">
        <v>2.66</v>
      </c>
      <c r="I136" s="240">
        <v>1.55</v>
      </c>
      <c r="J136" s="264">
        <v>0.25</v>
      </c>
      <c r="K136" s="287">
        <v>0</v>
      </c>
      <c r="L136" s="288">
        <v>0</v>
      </c>
      <c r="M136" s="247"/>
      <c r="N136" s="271"/>
      <c r="O136" s="272"/>
    </row>
    <row r="137" spans="1:15" s="218" customFormat="1" ht="16.5" customHeight="1">
      <c r="A137" s="247"/>
      <c r="B137" s="173"/>
      <c r="C137" s="173"/>
      <c r="D137" s="247"/>
      <c r="E137" s="235" t="s">
        <v>288</v>
      </c>
      <c r="F137" s="238">
        <v>1688.91</v>
      </c>
      <c r="G137" s="238">
        <v>303.03</v>
      </c>
      <c r="H137" s="238">
        <v>1323.16</v>
      </c>
      <c r="I137" s="238">
        <v>423.28</v>
      </c>
      <c r="J137" s="263">
        <f aca="true" t="shared" si="16" ref="J137:O137">SUM(J138:J140)</f>
        <v>434.09000000000003</v>
      </c>
      <c r="K137" s="236">
        <f t="shared" si="16"/>
        <v>2520.18</v>
      </c>
      <c r="L137" s="236">
        <f t="shared" si="16"/>
        <v>0</v>
      </c>
      <c r="M137" s="236"/>
      <c r="N137" s="236"/>
      <c r="O137" s="236">
        <f t="shared" si="16"/>
        <v>5981.0199999999995</v>
      </c>
    </row>
    <row r="138" spans="1:15" s="218" customFormat="1" ht="16.5" customHeight="1">
      <c r="A138" s="247"/>
      <c r="B138" s="173"/>
      <c r="C138" s="173"/>
      <c r="D138" s="247"/>
      <c r="E138" s="239" t="s">
        <v>289</v>
      </c>
      <c r="F138" s="240">
        <v>1352.99</v>
      </c>
      <c r="G138" s="240">
        <v>10.53</v>
      </c>
      <c r="H138" s="240">
        <v>954.8</v>
      </c>
      <c r="I138" s="240">
        <v>107.87</v>
      </c>
      <c r="J138" s="264">
        <v>11.58</v>
      </c>
      <c r="K138" s="241">
        <v>9.19</v>
      </c>
      <c r="L138" s="241"/>
      <c r="M138" s="241"/>
      <c r="N138" s="241">
        <v>13.2</v>
      </c>
      <c r="O138" s="241">
        <f aca="true" t="shared" si="17" ref="O138:O143">L138+M138+N138</f>
        <v>13.2</v>
      </c>
    </row>
    <row r="139" spans="1:15" s="218" customFormat="1" ht="16.5" customHeight="1">
      <c r="A139" s="247"/>
      <c r="B139" s="173"/>
      <c r="C139" s="173"/>
      <c r="D139" s="247"/>
      <c r="E139" s="239" t="s">
        <v>290</v>
      </c>
      <c r="F139" s="240">
        <v>335.92</v>
      </c>
      <c r="G139" s="240">
        <v>292.5</v>
      </c>
      <c r="H139" s="240">
        <v>368.36</v>
      </c>
      <c r="I139" s="240">
        <v>315.41</v>
      </c>
      <c r="J139" s="264">
        <v>420.35</v>
      </c>
      <c r="K139" s="241">
        <v>2510.99</v>
      </c>
      <c r="L139" s="241"/>
      <c r="M139" s="241"/>
      <c r="N139" s="241">
        <v>5967.82</v>
      </c>
      <c r="O139" s="241">
        <f t="shared" si="17"/>
        <v>5967.82</v>
      </c>
    </row>
    <row r="140" spans="1:15" s="218" customFormat="1" ht="16.5" customHeight="1" hidden="1">
      <c r="A140" s="247"/>
      <c r="B140" s="173"/>
      <c r="C140" s="173"/>
      <c r="D140" s="247"/>
      <c r="E140" s="239" t="s">
        <v>291</v>
      </c>
      <c r="F140" s="240"/>
      <c r="G140" s="240"/>
      <c r="H140" s="240">
        <v>0</v>
      </c>
      <c r="I140" s="240">
        <v>0</v>
      </c>
      <c r="J140" s="264">
        <v>2.16</v>
      </c>
      <c r="K140" s="241">
        <v>0</v>
      </c>
      <c r="L140" s="241"/>
      <c r="M140" s="241"/>
      <c r="N140" s="241"/>
      <c r="O140" s="241">
        <v>0</v>
      </c>
    </row>
    <row r="141" spans="1:15" s="218" customFormat="1" ht="16.5" customHeight="1">
      <c r="A141" s="247"/>
      <c r="B141" s="173"/>
      <c r="C141" s="173"/>
      <c r="D141" s="247"/>
      <c r="E141" s="235" t="s">
        <v>292</v>
      </c>
      <c r="F141" s="240"/>
      <c r="G141" s="240"/>
      <c r="H141" s="240"/>
      <c r="I141" s="240"/>
      <c r="J141" s="263">
        <v>0</v>
      </c>
      <c r="K141" s="236">
        <f aca="true" t="shared" si="18" ref="K141:O141">SUM(K142:K143)</f>
        <v>107.47</v>
      </c>
      <c r="L141" s="236">
        <f t="shared" si="18"/>
        <v>0.72</v>
      </c>
      <c r="M141" s="236"/>
      <c r="N141" s="236"/>
      <c r="O141" s="236">
        <f t="shared" si="18"/>
        <v>53.019999999999996</v>
      </c>
    </row>
    <row r="142" spans="1:15" s="218" customFormat="1" ht="16.5" customHeight="1">
      <c r="A142" s="247"/>
      <c r="B142" s="173"/>
      <c r="C142" s="173"/>
      <c r="D142" s="247"/>
      <c r="E142" s="239" t="s">
        <v>293</v>
      </c>
      <c r="F142" s="240"/>
      <c r="G142" s="240"/>
      <c r="H142" s="240"/>
      <c r="I142" s="240"/>
      <c r="J142" s="263"/>
      <c r="K142" s="241">
        <v>55.2</v>
      </c>
      <c r="L142" s="241">
        <v>0.72</v>
      </c>
      <c r="M142" s="241"/>
      <c r="N142" s="241"/>
      <c r="O142" s="241">
        <f aca="true" t="shared" si="19" ref="O142:O146">L142+M142+N142</f>
        <v>0.72</v>
      </c>
    </row>
    <row r="143" spans="1:15" s="218" customFormat="1" ht="16.5" customHeight="1">
      <c r="A143" s="247"/>
      <c r="B143" s="173"/>
      <c r="C143" s="173"/>
      <c r="D143" s="247"/>
      <c r="E143" s="239" t="s">
        <v>294</v>
      </c>
      <c r="F143" s="240"/>
      <c r="G143" s="240"/>
      <c r="H143" s="240"/>
      <c r="I143" s="240"/>
      <c r="J143" s="264">
        <v>0</v>
      </c>
      <c r="K143" s="241">
        <v>52.27</v>
      </c>
      <c r="L143" s="241"/>
      <c r="M143" s="241"/>
      <c r="N143" s="241">
        <v>52.3</v>
      </c>
      <c r="O143" s="241">
        <f t="shared" si="17"/>
        <v>52.3</v>
      </c>
    </row>
    <row r="144" spans="1:15" s="218" customFormat="1" ht="16.5" customHeight="1">
      <c r="A144" s="247"/>
      <c r="B144" s="173"/>
      <c r="C144" s="173"/>
      <c r="D144" s="247"/>
      <c r="E144" s="235" t="s">
        <v>295</v>
      </c>
      <c r="F144" s="240"/>
      <c r="G144" s="240"/>
      <c r="H144" s="240"/>
      <c r="I144" s="240"/>
      <c r="J144" s="264"/>
      <c r="K144" s="236">
        <f aca="true" t="shared" si="20" ref="K144:O144">SUM(K145:K147)</f>
        <v>481.75</v>
      </c>
      <c r="L144" s="236">
        <f t="shared" si="20"/>
        <v>30</v>
      </c>
      <c r="M144" s="236"/>
      <c r="N144" s="236"/>
      <c r="O144" s="236">
        <f t="shared" si="20"/>
        <v>570.75</v>
      </c>
    </row>
    <row r="145" spans="1:15" s="218" customFormat="1" ht="16.5" customHeight="1">
      <c r="A145" s="247"/>
      <c r="B145" s="173"/>
      <c r="C145" s="173"/>
      <c r="D145" s="247"/>
      <c r="E145" s="239" t="s">
        <v>296</v>
      </c>
      <c r="F145" s="240"/>
      <c r="G145" s="240"/>
      <c r="H145" s="240"/>
      <c r="I145" s="240"/>
      <c r="J145" s="264"/>
      <c r="K145" s="241">
        <v>29.01</v>
      </c>
      <c r="L145" s="241">
        <v>30</v>
      </c>
      <c r="M145" s="241"/>
      <c r="N145" s="241">
        <v>59.3</v>
      </c>
      <c r="O145" s="241">
        <f t="shared" si="19"/>
        <v>89.3</v>
      </c>
    </row>
    <row r="146" spans="1:15" s="218" customFormat="1" ht="16.5" customHeight="1">
      <c r="A146" s="247"/>
      <c r="B146" s="173"/>
      <c r="C146" s="173"/>
      <c r="D146" s="247"/>
      <c r="E146" s="239" t="s">
        <v>297</v>
      </c>
      <c r="F146" s="240"/>
      <c r="G146" s="240"/>
      <c r="H146" s="240"/>
      <c r="I146" s="240"/>
      <c r="J146" s="264"/>
      <c r="K146" s="241">
        <v>452.74</v>
      </c>
      <c r="L146" s="241"/>
      <c r="M146" s="241"/>
      <c r="N146" s="241">
        <v>481.45</v>
      </c>
      <c r="O146" s="241">
        <f t="shared" si="19"/>
        <v>481.45</v>
      </c>
    </row>
    <row r="147" spans="1:15" s="218" customFormat="1" ht="16.5" customHeight="1" hidden="1">
      <c r="A147" s="247"/>
      <c r="B147" s="173"/>
      <c r="C147" s="173"/>
      <c r="D147" s="247"/>
      <c r="E147" s="239" t="s">
        <v>298</v>
      </c>
      <c r="F147" s="240"/>
      <c r="G147" s="240"/>
      <c r="H147" s="240"/>
      <c r="I147" s="240"/>
      <c r="J147" s="264"/>
      <c r="K147" s="241">
        <v>0</v>
      </c>
      <c r="L147" s="241"/>
      <c r="M147" s="241"/>
      <c r="N147" s="241"/>
      <c r="O147" s="241">
        <v>0</v>
      </c>
    </row>
    <row r="148" spans="1:15" s="218" customFormat="1" ht="16.5" customHeight="1">
      <c r="A148" s="247"/>
      <c r="B148" s="173"/>
      <c r="C148" s="173"/>
      <c r="D148" s="247"/>
      <c r="E148" s="235" t="s">
        <v>299</v>
      </c>
      <c r="F148" s="238">
        <v>0</v>
      </c>
      <c r="G148" s="238">
        <v>0</v>
      </c>
      <c r="H148" s="238">
        <v>0</v>
      </c>
      <c r="I148" s="238">
        <v>2.08</v>
      </c>
      <c r="J148" s="263">
        <v>15</v>
      </c>
      <c r="K148" s="236">
        <f>K149</f>
        <v>2000</v>
      </c>
      <c r="L148" s="236">
        <v>0</v>
      </c>
      <c r="M148" s="236"/>
      <c r="N148" s="236"/>
      <c r="O148" s="236">
        <v>0</v>
      </c>
    </row>
    <row r="149" spans="1:15" s="218" customFormat="1" ht="16.5" customHeight="1">
      <c r="A149" s="247"/>
      <c r="B149" s="173"/>
      <c r="C149" s="173"/>
      <c r="D149" s="247"/>
      <c r="E149" s="239" t="s">
        <v>300</v>
      </c>
      <c r="F149" s="238"/>
      <c r="G149" s="238"/>
      <c r="H149" s="240">
        <v>0</v>
      </c>
      <c r="I149" s="240">
        <v>2.08</v>
      </c>
      <c r="J149" s="264">
        <v>15</v>
      </c>
      <c r="K149" s="241">
        <v>2000</v>
      </c>
      <c r="L149" s="270"/>
      <c r="M149" s="247"/>
      <c r="N149" s="271"/>
      <c r="O149" s="289">
        <v>0</v>
      </c>
    </row>
    <row r="150" spans="1:15" s="218" customFormat="1" ht="16.5" customHeight="1">
      <c r="A150" s="247"/>
      <c r="B150" s="173"/>
      <c r="C150" s="173"/>
      <c r="D150" s="247"/>
      <c r="E150" s="235" t="s">
        <v>301</v>
      </c>
      <c r="F150" s="238"/>
      <c r="G150" s="238"/>
      <c r="H150" s="240"/>
      <c r="I150" s="240"/>
      <c r="J150" s="264"/>
      <c r="K150" s="236">
        <v>138.57</v>
      </c>
      <c r="L150" s="236"/>
      <c r="M150" s="236"/>
      <c r="N150" s="236"/>
      <c r="O150" s="236">
        <v>3572.3</v>
      </c>
    </row>
    <row r="151" spans="1:15" s="218" customFormat="1" ht="16.5" customHeight="1">
      <c r="A151" s="247"/>
      <c r="B151" s="173"/>
      <c r="C151" s="173"/>
      <c r="D151" s="247"/>
      <c r="E151" s="235" t="s">
        <v>302</v>
      </c>
      <c r="F151" s="238"/>
      <c r="G151" s="238"/>
      <c r="H151" s="240"/>
      <c r="I151" s="240"/>
      <c r="J151" s="264"/>
      <c r="K151" s="289">
        <v>0</v>
      </c>
      <c r="L151" s="270"/>
      <c r="M151" s="247"/>
      <c r="N151" s="271"/>
      <c r="O151" s="289">
        <v>0</v>
      </c>
    </row>
    <row r="152" spans="1:15" s="218" customFormat="1" ht="16.5" customHeight="1">
      <c r="A152" s="247"/>
      <c r="B152" s="173"/>
      <c r="C152" s="173"/>
      <c r="D152" s="247"/>
      <c r="E152" s="235" t="s">
        <v>303</v>
      </c>
      <c r="F152" s="238"/>
      <c r="G152" s="238"/>
      <c r="H152" s="240"/>
      <c r="I152" s="240"/>
      <c r="J152" s="264"/>
      <c r="K152" s="236">
        <v>3782.59</v>
      </c>
      <c r="L152" s="290"/>
      <c r="M152" s="246"/>
      <c r="N152" s="291"/>
      <c r="O152" s="236">
        <v>2032.343</v>
      </c>
    </row>
    <row r="153" spans="1:15" s="217" customFormat="1" ht="16.5" customHeight="1">
      <c r="A153" s="273" t="s">
        <v>304</v>
      </c>
      <c r="B153" s="274">
        <f>B6+B18+B26+B28+B30+B32</f>
        <v>50474.55</v>
      </c>
      <c r="C153" s="274">
        <f>C6+C18+C26+C28+C30+C32</f>
        <v>54373.21000000001</v>
      </c>
      <c r="D153" s="237">
        <f aca="true" t="shared" si="21" ref="D153:D156">C153/B153-1</f>
        <v>0.07724011407729248</v>
      </c>
      <c r="E153" s="273" t="s">
        <v>305</v>
      </c>
      <c r="F153" s="238" t="e">
        <f>F7+F32+F40+F49+F55+F62+F81+F95+F104+F111+F119+F123+#REF!+#REF!+#REF!+#REF!+#REF!+#REF!+#REF!+#REF!</f>
        <v>#REF!</v>
      </c>
      <c r="G153" s="238" t="e">
        <f>G7+G32+G40+G49+G55+G62+G81+G95+G104+G111+G119+G123+#REF!+#REF!+#REF!+#REF!+#REF!+#REF!+#REF!+#REF!</f>
        <v>#REF!</v>
      </c>
      <c r="H153" s="238" t="e">
        <f>H7+H32+H40+H49+H55+H62+H81+H95+H104+H111+H119+H123+#REF!+#REF!+#REF!+#REF!+#REF!+#REF!+#REF!+#REF!+#REF!+#REF!</f>
        <v>#REF!</v>
      </c>
      <c r="I153" s="238" t="e">
        <f>I7+I32+I40+I49+I55+I62+I81+I95+I104+I111+I119+I123+#REF!+#REF!+#REF!+#REF!+#REF!+#REF!+#REF!+#REF!+#REF!+#REF!</f>
        <v>#REF!</v>
      </c>
      <c r="J153" s="238" t="e">
        <f>J7+J32+J40+J49+J55+J62+J81+J95+J104+J111+J119+J123+#REF!+#REF!+#REF!+#REF!+#REF!+#REF!+#REF!+#REF!+#REF!+#REF!</f>
        <v>#REF!</v>
      </c>
      <c r="K153" s="236">
        <f aca="true" t="shared" si="22" ref="K153:O153">K6</f>
        <v>50474.55</v>
      </c>
      <c r="L153" s="236">
        <f t="shared" si="22"/>
        <v>938.397</v>
      </c>
      <c r="M153" s="236"/>
      <c r="N153" s="236"/>
      <c r="O153" s="236">
        <f t="shared" si="22"/>
        <v>54373.21155</v>
      </c>
    </row>
    <row r="154" spans="1:15" s="217" customFormat="1" ht="16.5" customHeight="1">
      <c r="A154" s="235" t="s">
        <v>306</v>
      </c>
      <c r="B154" s="275"/>
      <c r="C154" s="275"/>
      <c r="D154" s="276"/>
      <c r="E154" s="235"/>
      <c r="F154" s="224"/>
      <c r="G154" s="224"/>
      <c r="H154" s="224"/>
      <c r="I154" s="224"/>
      <c r="J154" s="224"/>
      <c r="K154" s="292"/>
      <c r="L154" s="293"/>
      <c r="M154" s="246"/>
      <c r="N154" s="271"/>
      <c r="O154" s="272"/>
    </row>
    <row r="155" spans="1:15" s="217" customFormat="1" ht="16.5" customHeight="1">
      <c r="A155" s="235" t="s">
        <v>307</v>
      </c>
      <c r="B155" s="277">
        <f>B156+B157+B160+B159</f>
        <v>2091.6600000000003</v>
      </c>
      <c r="C155" s="277">
        <f>C156+C157+C160+C159+C158</f>
        <v>27713.04</v>
      </c>
      <c r="D155" s="237">
        <f t="shared" si="21"/>
        <v>12.249304380253003</v>
      </c>
      <c r="E155" s="235" t="s">
        <v>308</v>
      </c>
      <c r="F155" s="224"/>
      <c r="G155" s="224"/>
      <c r="H155" s="224"/>
      <c r="I155" s="224"/>
      <c r="J155" s="224"/>
      <c r="K155" s="236">
        <f>K156+K157+K160+K159+K158</f>
        <v>2091.66</v>
      </c>
      <c r="L155" s="236">
        <f>L156+L157+L160+L159</f>
        <v>0</v>
      </c>
      <c r="M155" s="236"/>
      <c r="N155" s="236"/>
      <c r="O155" s="236">
        <f>O156+O157+O159+O158</f>
        <v>27713.04</v>
      </c>
    </row>
    <row r="156" spans="1:15" s="217" customFormat="1" ht="16.5" customHeight="1">
      <c r="A156" s="278" t="s">
        <v>309</v>
      </c>
      <c r="B156" s="241">
        <v>1501.18</v>
      </c>
      <c r="C156" s="241">
        <v>0</v>
      </c>
      <c r="D156" s="242">
        <f t="shared" si="21"/>
        <v>-1</v>
      </c>
      <c r="E156" s="239" t="s">
        <v>310</v>
      </c>
      <c r="F156" s="224"/>
      <c r="G156" s="224"/>
      <c r="H156" s="224"/>
      <c r="I156" s="224"/>
      <c r="J156" s="224"/>
      <c r="K156" s="241">
        <v>6.3</v>
      </c>
      <c r="L156" s="241"/>
      <c r="M156" s="241"/>
      <c r="N156" s="241"/>
      <c r="O156" s="241">
        <f>1801.54-464.56</f>
        <v>1336.98</v>
      </c>
    </row>
    <row r="157" spans="1:15" s="217" customFormat="1" ht="16.5" customHeight="1">
      <c r="A157" s="279" t="s">
        <v>311</v>
      </c>
      <c r="B157" s="241">
        <v>128.94</v>
      </c>
      <c r="C157" s="241">
        <v>120</v>
      </c>
      <c r="D157" s="242"/>
      <c r="E157" s="239" t="s">
        <v>312</v>
      </c>
      <c r="F157" s="224"/>
      <c r="G157" s="224"/>
      <c r="H157" s="224"/>
      <c r="I157" s="224"/>
      <c r="J157" s="224"/>
      <c r="K157" s="241">
        <v>0</v>
      </c>
      <c r="L157" s="241"/>
      <c r="M157" s="241"/>
      <c r="N157" s="241"/>
      <c r="O157" s="241">
        <v>120</v>
      </c>
    </row>
    <row r="158" spans="1:15" s="217" customFormat="1" ht="16.5" customHeight="1">
      <c r="A158" s="280" t="s">
        <v>313</v>
      </c>
      <c r="B158" s="241">
        <v>0</v>
      </c>
      <c r="C158" s="241">
        <v>25791.5</v>
      </c>
      <c r="D158" s="242"/>
      <c r="E158" s="239" t="s">
        <v>314</v>
      </c>
      <c r="F158" s="224"/>
      <c r="G158" s="224"/>
      <c r="H158" s="224"/>
      <c r="I158" s="224"/>
      <c r="J158" s="224"/>
      <c r="K158" s="241">
        <v>283.82</v>
      </c>
      <c r="L158" s="241"/>
      <c r="M158" s="241"/>
      <c r="N158" s="241"/>
      <c r="O158" s="241">
        <v>25791.5</v>
      </c>
    </row>
    <row r="159" spans="1:15" s="217" customFormat="1" ht="21.75" customHeight="1">
      <c r="A159" s="281" t="s">
        <v>315</v>
      </c>
      <c r="B159" s="241">
        <v>461.54</v>
      </c>
      <c r="C159" s="241">
        <v>1801.54</v>
      </c>
      <c r="D159" s="242">
        <f>C159/B159-1</f>
        <v>2.9033236555878146</v>
      </c>
      <c r="E159" s="239" t="s">
        <v>316</v>
      </c>
      <c r="F159" s="224"/>
      <c r="G159" s="224"/>
      <c r="H159" s="224"/>
      <c r="I159" s="224"/>
      <c r="J159" s="224"/>
      <c r="K159" s="241">
        <v>1801.54</v>
      </c>
      <c r="L159" s="241"/>
      <c r="M159" s="241"/>
      <c r="N159" s="241"/>
      <c r="O159" s="241">
        <v>464.56</v>
      </c>
    </row>
    <row r="160" spans="1:249" s="219" customFormat="1" ht="16.5" customHeight="1">
      <c r="A160" s="239"/>
      <c r="B160" s="282"/>
      <c r="C160" s="282"/>
      <c r="D160" s="242"/>
      <c r="E160" s="239"/>
      <c r="F160" s="224"/>
      <c r="G160" s="224"/>
      <c r="H160" s="224"/>
      <c r="I160" s="224"/>
      <c r="J160" s="224"/>
      <c r="K160" s="269"/>
      <c r="L160" s="270"/>
      <c r="M160" s="294"/>
      <c r="N160" s="271"/>
      <c r="O160" s="272"/>
      <c r="P160" s="295"/>
      <c r="Q160" s="295"/>
      <c r="R160" s="295"/>
      <c r="S160" s="295"/>
      <c r="T160" s="295"/>
      <c r="U160" s="295"/>
      <c r="V160" s="295"/>
      <c r="W160" s="295"/>
      <c r="X160" s="295"/>
      <c r="Y160" s="295"/>
      <c r="Z160" s="295"/>
      <c r="AA160" s="295"/>
      <c r="AB160" s="295"/>
      <c r="AC160" s="295"/>
      <c r="AD160" s="295"/>
      <c r="AE160" s="295"/>
      <c r="AF160" s="295"/>
      <c r="AG160" s="295"/>
      <c r="AH160" s="295"/>
      <c r="AI160" s="295"/>
      <c r="AJ160" s="295"/>
      <c r="AK160" s="295"/>
      <c r="AL160" s="295"/>
      <c r="AM160" s="295"/>
      <c r="AN160" s="295"/>
      <c r="AO160" s="295"/>
      <c r="AP160" s="295"/>
      <c r="AQ160" s="295"/>
      <c r="AR160" s="295"/>
      <c r="AS160" s="295"/>
      <c r="AT160" s="295"/>
      <c r="AU160" s="295"/>
      <c r="AV160" s="295"/>
      <c r="AW160" s="295"/>
      <c r="AX160" s="295"/>
      <c r="AY160" s="295"/>
      <c r="AZ160" s="295"/>
      <c r="BA160" s="295"/>
      <c r="BB160" s="295"/>
      <c r="BC160" s="295"/>
      <c r="BD160" s="295"/>
      <c r="BE160" s="295"/>
      <c r="BF160" s="295"/>
      <c r="BG160" s="295"/>
      <c r="BH160" s="295"/>
      <c r="BI160" s="295"/>
      <c r="BJ160" s="295"/>
      <c r="BK160" s="295"/>
      <c r="BL160" s="295"/>
      <c r="BM160" s="295"/>
      <c r="BN160" s="295"/>
      <c r="BO160" s="295"/>
      <c r="BP160" s="295"/>
      <c r="BQ160" s="295"/>
      <c r="BR160" s="295"/>
      <c r="BS160" s="295"/>
      <c r="BT160" s="295"/>
      <c r="BU160" s="295"/>
      <c r="BV160" s="295"/>
      <c r="BW160" s="295"/>
      <c r="BX160" s="295"/>
      <c r="BY160" s="295"/>
      <c r="BZ160" s="295"/>
      <c r="CA160" s="295"/>
      <c r="CB160" s="295"/>
      <c r="CC160" s="295"/>
      <c r="CD160" s="295"/>
      <c r="CE160" s="295"/>
      <c r="CF160" s="295"/>
      <c r="CG160" s="295"/>
      <c r="CH160" s="295"/>
      <c r="CI160" s="295"/>
      <c r="CJ160" s="295"/>
      <c r="CK160" s="295"/>
      <c r="CL160" s="295"/>
      <c r="CM160" s="295"/>
      <c r="CN160" s="295"/>
      <c r="CO160" s="295"/>
      <c r="CP160" s="295"/>
      <c r="CQ160" s="295"/>
      <c r="CR160" s="295"/>
      <c r="CS160" s="295"/>
      <c r="CT160" s="295"/>
      <c r="CU160" s="295"/>
      <c r="CV160" s="295"/>
      <c r="CW160" s="295"/>
      <c r="CX160" s="295"/>
      <c r="CY160" s="295"/>
      <c r="CZ160" s="295"/>
      <c r="DA160" s="295"/>
      <c r="DB160" s="295"/>
      <c r="DC160" s="295"/>
      <c r="DD160" s="295"/>
      <c r="DE160" s="295"/>
      <c r="DF160" s="295"/>
      <c r="DG160" s="295"/>
      <c r="DH160" s="295"/>
      <c r="DI160" s="295"/>
      <c r="DJ160" s="295"/>
      <c r="DK160" s="295"/>
      <c r="DL160" s="295"/>
      <c r="DM160" s="295"/>
      <c r="DN160" s="295"/>
      <c r="DO160" s="295"/>
      <c r="DP160" s="295"/>
      <c r="DQ160" s="295"/>
      <c r="DR160" s="295"/>
      <c r="DS160" s="295"/>
      <c r="DT160" s="295"/>
      <c r="DU160" s="295"/>
      <c r="DV160" s="295"/>
      <c r="DW160" s="295"/>
      <c r="DX160" s="295"/>
      <c r="DY160" s="295"/>
      <c r="DZ160" s="295"/>
      <c r="EA160" s="295"/>
      <c r="EB160" s="295"/>
      <c r="EC160" s="295"/>
      <c r="ED160" s="295"/>
      <c r="EE160" s="295"/>
      <c r="EF160" s="295"/>
      <c r="EG160" s="295"/>
      <c r="EH160" s="295"/>
      <c r="EI160" s="295"/>
      <c r="EJ160" s="295"/>
      <c r="EK160" s="295"/>
      <c r="EL160" s="295"/>
      <c r="EM160" s="295"/>
      <c r="EN160" s="295"/>
      <c r="EO160" s="295"/>
      <c r="EP160" s="295"/>
      <c r="EQ160" s="295"/>
      <c r="ER160" s="295"/>
      <c r="ES160" s="295"/>
      <c r="ET160" s="295"/>
      <c r="EU160" s="295"/>
      <c r="EV160" s="295"/>
      <c r="EW160" s="295"/>
      <c r="EX160" s="295"/>
      <c r="EY160" s="295"/>
      <c r="EZ160" s="295"/>
      <c r="FA160" s="295"/>
      <c r="FB160" s="295"/>
      <c r="FC160" s="295"/>
      <c r="FD160" s="295"/>
      <c r="FE160" s="295"/>
      <c r="FF160" s="295"/>
      <c r="FG160" s="295"/>
      <c r="FH160" s="295"/>
      <c r="FI160" s="295"/>
      <c r="FJ160" s="295"/>
      <c r="FK160" s="295"/>
      <c r="FL160" s="295"/>
      <c r="FM160" s="295"/>
      <c r="FN160" s="295"/>
      <c r="FO160" s="295"/>
      <c r="FP160" s="295"/>
      <c r="FQ160" s="295"/>
      <c r="FR160" s="295"/>
      <c r="FS160" s="295"/>
      <c r="FT160" s="295"/>
      <c r="FU160" s="295"/>
      <c r="FV160" s="295"/>
      <c r="FW160" s="295"/>
      <c r="FX160" s="295"/>
      <c r="FY160" s="295"/>
      <c r="FZ160" s="295"/>
      <c r="GA160" s="295"/>
      <c r="GB160" s="295"/>
      <c r="GC160" s="295"/>
      <c r="GD160" s="295"/>
      <c r="GE160" s="295"/>
      <c r="GF160" s="295"/>
      <c r="GG160" s="295"/>
      <c r="GH160" s="295"/>
      <c r="GI160" s="295"/>
      <c r="GJ160" s="295"/>
      <c r="GK160" s="295"/>
      <c r="GL160" s="295"/>
      <c r="GM160" s="295"/>
      <c r="GN160" s="295"/>
      <c r="GO160" s="295"/>
      <c r="GP160" s="295"/>
      <c r="GQ160" s="295"/>
      <c r="GR160" s="295"/>
      <c r="GS160" s="295"/>
      <c r="GT160" s="295"/>
      <c r="GU160" s="295"/>
      <c r="GV160" s="295"/>
      <c r="GW160" s="295"/>
      <c r="GX160" s="295"/>
      <c r="GY160" s="295"/>
      <c r="GZ160" s="295"/>
      <c r="HA160" s="295"/>
      <c r="HB160" s="295"/>
      <c r="HC160" s="295"/>
      <c r="HD160" s="295"/>
      <c r="HE160" s="295"/>
      <c r="HF160" s="295"/>
      <c r="HG160" s="295"/>
      <c r="HH160" s="295"/>
      <c r="HI160" s="295"/>
      <c r="HJ160" s="295"/>
      <c r="HK160" s="295"/>
      <c r="HL160" s="295"/>
      <c r="HM160" s="295"/>
      <c r="HN160" s="295"/>
      <c r="HO160" s="295"/>
      <c r="HP160" s="295"/>
      <c r="HQ160" s="295"/>
      <c r="HR160" s="295"/>
      <c r="HS160" s="295"/>
      <c r="HT160" s="295"/>
      <c r="HU160" s="295"/>
      <c r="HV160" s="295"/>
      <c r="HW160" s="295"/>
      <c r="HX160" s="295"/>
      <c r="HY160" s="295"/>
      <c r="HZ160" s="295"/>
      <c r="IA160" s="295"/>
      <c r="IB160" s="295"/>
      <c r="IC160" s="295"/>
      <c r="ID160" s="295"/>
      <c r="IE160" s="295"/>
      <c r="IF160" s="295"/>
      <c r="IG160" s="295"/>
      <c r="IH160" s="295"/>
      <c r="II160" s="295"/>
      <c r="IJ160" s="295"/>
      <c r="IK160" s="295"/>
      <c r="IL160" s="295"/>
      <c r="IM160" s="295"/>
      <c r="IN160" s="295"/>
      <c r="IO160" s="295"/>
    </row>
    <row r="161" spans="1:249" s="219" customFormat="1" ht="16.5" customHeight="1">
      <c r="A161" s="273" t="s">
        <v>317</v>
      </c>
      <c r="B161" s="236">
        <f>B153+B155</f>
        <v>52566.21000000001</v>
      </c>
      <c r="C161" s="236">
        <f>C153+C155</f>
        <v>82086.25</v>
      </c>
      <c r="D161" s="237">
        <f>C161/B161-1</f>
        <v>0.5615782457970622</v>
      </c>
      <c r="E161" s="273" t="s">
        <v>318</v>
      </c>
      <c r="F161" s="283"/>
      <c r="G161" s="283"/>
      <c r="H161" s="283"/>
      <c r="I161" s="283"/>
      <c r="J161" s="283"/>
      <c r="K161" s="277">
        <f>K153+K155</f>
        <v>52566.21000000001</v>
      </c>
      <c r="L161" s="296">
        <f>L153+L155</f>
        <v>938.397</v>
      </c>
      <c r="M161" s="294"/>
      <c r="N161" s="271"/>
      <c r="O161" s="274">
        <f>O153+O155</f>
        <v>82086.25155</v>
      </c>
      <c r="P161" s="295"/>
      <c r="Q161" s="295"/>
      <c r="R161" s="295"/>
      <c r="S161" s="295"/>
      <c r="T161" s="295"/>
      <c r="U161" s="295"/>
      <c r="V161" s="295"/>
      <c r="W161" s="295"/>
      <c r="X161" s="295"/>
      <c r="Y161" s="295"/>
      <c r="Z161" s="295"/>
      <c r="AA161" s="295"/>
      <c r="AB161" s="295"/>
      <c r="AC161" s="295"/>
      <c r="AD161" s="295"/>
      <c r="AE161" s="295"/>
      <c r="AF161" s="295"/>
      <c r="AG161" s="295"/>
      <c r="AH161" s="295"/>
      <c r="AI161" s="295"/>
      <c r="AJ161" s="295"/>
      <c r="AK161" s="295"/>
      <c r="AL161" s="295"/>
      <c r="AM161" s="295"/>
      <c r="AN161" s="295"/>
      <c r="AO161" s="295"/>
      <c r="AP161" s="295"/>
      <c r="AQ161" s="295"/>
      <c r="AR161" s="295"/>
      <c r="AS161" s="295"/>
      <c r="AT161" s="295"/>
      <c r="AU161" s="295"/>
      <c r="AV161" s="295"/>
      <c r="AW161" s="295"/>
      <c r="AX161" s="295"/>
      <c r="AY161" s="295"/>
      <c r="AZ161" s="295"/>
      <c r="BA161" s="295"/>
      <c r="BB161" s="295"/>
      <c r="BC161" s="295"/>
      <c r="BD161" s="295"/>
      <c r="BE161" s="295"/>
      <c r="BF161" s="295"/>
      <c r="BG161" s="295"/>
      <c r="BH161" s="295"/>
      <c r="BI161" s="295"/>
      <c r="BJ161" s="295"/>
      <c r="BK161" s="295"/>
      <c r="BL161" s="295"/>
      <c r="BM161" s="295"/>
      <c r="BN161" s="295"/>
      <c r="BO161" s="295"/>
      <c r="BP161" s="295"/>
      <c r="BQ161" s="295"/>
      <c r="BR161" s="295"/>
      <c r="BS161" s="295"/>
      <c r="BT161" s="295"/>
      <c r="BU161" s="295"/>
      <c r="BV161" s="295"/>
      <c r="BW161" s="295"/>
      <c r="BX161" s="295"/>
      <c r="BY161" s="295"/>
      <c r="BZ161" s="295"/>
      <c r="CA161" s="295"/>
      <c r="CB161" s="295"/>
      <c r="CC161" s="295"/>
      <c r="CD161" s="295"/>
      <c r="CE161" s="295"/>
      <c r="CF161" s="295"/>
      <c r="CG161" s="295"/>
      <c r="CH161" s="295"/>
      <c r="CI161" s="295"/>
      <c r="CJ161" s="295"/>
      <c r="CK161" s="295"/>
      <c r="CL161" s="295"/>
      <c r="CM161" s="295"/>
      <c r="CN161" s="295"/>
      <c r="CO161" s="295"/>
      <c r="CP161" s="295"/>
      <c r="CQ161" s="295"/>
      <c r="CR161" s="295"/>
      <c r="CS161" s="295"/>
      <c r="CT161" s="295"/>
      <c r="CU161" s="295"/>
      <c r="CV161" s="295"/>
      <c r="CW161" s="295"/>
      <c r="CX161" s="295"/>
      <c r="CY161" s="295"/>
      <c r="CZ161" s="295"/>
      <c r="DA161" s="295"/>
      <c r="DB161" s="295"/>
      <c r="DC161" s="295"/>
      <c r="DD161" s="295"/>
      <c r="DE161" s="295"/>
      <c r="DF161" s="295"/>
      <c r="DG161" s="295"/>
      <c r="DH161" s="295"/>
      <c r="DI161" s="295"/>
      <c r="DJ161" s="295"/>
      <c r="DK161" s="295"/>
      <c r="DL161" s="295"/>
      <c r="DM161" s="295"/>
      <c r="DN161" s="295"/>
      <c r="DO161" s="295"/>
      <c r="DP161" s="295"/>
      <c r="DQ161" s="295"/>
      <c r="DR161" s="295"/>
      <c r="DS161" s="295"/>
      <c r="DT161" s="295"/>
      <c r="DU161" s="295"/>
      <c r="DV161" s="295"/>
      <c r="DW161" s="295"/>
      <c r="DX161" s="295"/>
      <c r="DY161" s="295"/>
      <c r="DZ161" s="295"/>
      <c r="EA161" s="295"/>
      <c r="EB161" s="295"/>
      <c r="EC161" s="295"/>
      <c r="ED161" s="295"/>
      <c r="EE161" s="295"/>
      <c r="EF161" s="295"/>
      <c r="EG161" s="295"/>
      <c r="EH161" s="295"/>
      <c r="EI161" s="295"/>
      <c r="EJ161" s="295"/>
      <c r="EK161" s="295"/>
      <c r="EL161" s="295"/>
      <c r="EM161" s="295"/>
      <c r="EN161" s="295"/>
      <c r="EO161" s="295"/>
      <c r="EP161" s="295"/>
      <c r="EQ161" s="295"/>
      <c r="ER161" s="295"/>
      <c r="ES161" s="295"/>
      <c r="ET161" s="295"/>
      <c r="EU161" s="295"/>
      <c r="EV161" s="295"/>
      <c r="EW161" s="295"/>
      <c r="EX161" s="295"/>
      <c r="EY161" s="295"/>
      <c r="EZ161" s="295"/>
      <c r="FA161" s="295"/>
      <c r="FB161" s="295"/>
      <c r="FC161" s="295"/>
      <c r="FD161" s="295"/>
      <c r="FE161" s="295"/>
      <c r="FF161" s="295"/>
      <c r="FG161" s="295"/>
      <c r="FH161" s="295"/>
      <c r="FI161" s="295"/>
      <c r="FJ161" s="295"/>
      <c r="FK161" s="295"/>
      <c r="FL161" s="295"/>
      <c r="FM161" s="295"/>
      <c r="FN161" s="295"/>
      <c r="FO161" s="295"/>
      <c r="FP161" s="295"/>
      <c r="FQ161" s="295"/>
      <c r="FR161" s="295"/>
      <c r="FS161" s="295"/>
      <c r="FT161" s="295"/>
      <c r="FU161" s="295"/>
      <c r="FV161" s="295"/>
      <c r="FW161" s="295"/>
      <c r="FX161" s="295"/>
      <c r="FY161" s="295"/>
      <c r="FZ161" s="295"/>
      <c r="GA161" s="295"/>
      <c r="GB161" s="295"/>
      <c r="GC161" s="295"/>
      <c r="GD161" s="295"/>
      <c r="GE161" s="295"/>
      <c r="GF161" s="295"/>
      <c r="GG161" s="295"/>
      <c r="GH161" s="295"/>
      <c r="GI161" s="295"/>
      <c r="GJ161" s="295"/>
      <c r="GK161" s="295"/>
      <c r="GL161" s="295"/>
      <c r="GM161" s="295"/>
      <c r="GN161" s="295"/>
      <c r="GO161" s="295"/>
      <c r="GP161" s="295"/>
      <c r="GQ161" s="295"/>
      <c r="GR161" s="295"/>
      <c r="GS161" s="295"/>
      <c r="GT161" s="295"/>
      <c r="GU161" s="295"/>
      <c r="GV161" s="295"/>
      <c r="GW161" s="295"/>
      <c r="GX161" s="295"/>
      <c r="GY161" s="295"/>
      <c r="GZ161" s="295"/>
      <c r="HA161" s="295"/>
      <c r="HB161" s="295"/>
      <c r="HC161" s="295"/>
      <c r="HD161" s="295"/>
      <c r="HE161" s="295"/>
      <c r="HF161" s="295"/>
      <c r="HG161" s="295"/>
      <c r="HH161" s="295"/>
      <c r="HI161" s="295"/>
      <c r="HJ161" s="295"/>
      <c r="HK161" s="295"/>
      <c r="HL161" s="295"/>
      <c r="HM161" s="295"/>
      <c r="HN161" s="295"/>
      <c r="HO161" s="295"/>
      <c r="HP161" s="295"/>
      <c r="HQ161" s="295"/>
      <c r="HR161" s="295"/>
      <c r="HS161" s="295"/>
      <c r="HT161" s="295"/>
      <c r="HU161" s="295"/>
      <c r="HV161" s="295"/>
      <c r="HW161" s="295"/>
      <c r="HX161" s="295"/>
      <c r="HY161" s="295"/>
      <c r="HZ161" s="295"/>
      <c r="IA161" s="295"/>
      <c r="IB161" s="295"/>
      <c r="IC161" s="295"/>
      <c r="ID161" s="295"/>
      <c r="IE161" s="295"/>
      <c r="IF161" s="295"/>
      <c r="IG161" s="295"/>
      <c r="IH161" s="295"/>
      <c r="II161" s="295"/>
      <c r="IJ161" s="295"/>
      <c r="IK161" s="295"/>
      <c r="IL161" s="295"/>
      <c r="IM161" s="295"/>
      <c r="IN161" s="295"/>
      <c r="IO161" s="295"/>
    </row>
    <row r="162" spans="1:249" s="219" customFormat="1" ht="16.5" customHeight="1">
      <c r="A162" s="215"/>
      <c r="B162" s="284"/>
      <c r="C162" s="284"/>
      <c r="D162" s="215"/>
      <c r="E162" s="215"/>
      <c r="F162" s="215"/>
      <c r="G162" s="215"/>
      <c r="H162" s="215"/>
      <c r="I162" s="215"/>
      <c r="J162" s="215"/>
      <c r="K162" s="285"/>
      <c r="L162" s="285"/>
      <c r="M162" s="294"/>
      <c r="N162" s="297"/>
      <c r="O162" s="298"/>
      <c r="P162" s="295"/>
      <c r="Q162" s="295"/>
      <c r="R162" s="295"/>
      <c r="S162" s="295"/>
      <c r="T162" s="295"/>
      <c r="U162" s="295"/>
      <c r="V162" s="295"/>
      <c r="W162" s="295"/>
      <c r="X162" s="295"/>
      <c r="Y162" s="295"/>
      <c r="Z162" s="295"/>
      <c r="AA162" s="295"/>
      <c r="AB162" s="295"/>
      <c r="AC162" s="295"/>
      <c r="AD162" s="295"/>
      <c r="AE162" s="295"/>
      <c r="AF162" s="295"/>
      <c r="AG162" s="295"/>
      <c r="AH162" s="295"/>
      <c r="AI162" s="295"/>
      <c r="AJ162" s="295"/>
      <c r="AK162" s="295"/>
      <c r="AL162" s="295"/>
      <c r="AM162" s="295"/>
      <c r="AN162" s="295"/>
      <c r="AO162" s="295"/>
      <c r="AP162" s="295"/>
      <c r="AQ162" s="295"/>
      <c r="AR162" s="295"/>
      <c r="AS162" s="295"/>
      <c r="AT162" s="295"/>
      <c r="AU162" s="295"/>
      <c r="AV162" s="295"/>
      <c r="AW162" s="295"/>
      <c r="AX162" s="295"/>
      <c r="AY162" s="295"/>
      <c r="AZ162" s="295"/>
      <c r="BA162" s="295"/>
      <c r="BB162" s="295"/>
      <c r="BC162" s="295"/>
      <c r="BD162" s="295"/>
      <c r="BE162" s="295"/>
      <c r="BF162" s="295"/>
      <c r="BG162" s="295"/>
      <c r="BH162" s="295"/>
      <c r="BI162" s="295"/>
      <c r="BJ162" s="295"/>
      <c r="BK162" s="295"/>
      <c r="BL162" s="295"/>
      <c r="BM162" s="295"/>
      <c r="BN162" s="295"/>
      <c r="BO162" s="295"/>
      <c r="BP162" s="295"/>
      <c r="BQ162" s="295"/>
      <c r="BR162" s="295"/>
      <c r="BS162" s="295"/>
      <c r="BT162" s="295"/>
      <c r="BU162" s="295"/>
      <c r="BV162" s="295"/>
      <c r="BW162" s="295"/>
      <c r="BX162" s="295"/>
      <c r="BY162" s="295"/>
      <c r="BZ162" s="295"/>
      <c r="CA162" s="295"/>
      <c r="CB162" s="295"/>
      <c r="CC162" s="295"/>
      <c r="CD162" s="295"/>
      <c r="CE162" s="295"/>
      <c r="CF162" s="295"/>
      <c r="CG162" s="295"/>
      <c r="CH162" s="295"/>
      <c r="CI162" s="295"/>
      <c r="CJ162" s="295"/>
      <c r="CK162" s="295"/>
      <c r="CL162" s="295"/>
      <c r="CM162" s="295"/>
      <c r="CN162" s="295"/>
      <c r="CO162" s="295"/>
      <c r="CP162" s="295"/>
      <c r="CQ162" s="295"/>
      <c r="CR162" s="295"/>
      <c r="CS162" s="295"/>
      <c r="CT162" s="295"/>
      <c r="CU162" s="295"/>
      <c r="CV162" s="295"/>
      <c r="CW162" s="295"/>
      <c r="CX162" s="295"/>
      <c r="CY162" s="295"/>
      <c r="CZ162" s="295"/>
      <c r="DA162" s="295"/>
      <c r="DB162" s="295"/>
      <c r="DC162" s="295"/>
      <c r="DD162" s="295"/>
      <c r="DE162" s="295"/>
      <c r="DF162" s="295"/>
      <c r="DG162" s="295"/>
      <c r="DH162" s="295"/>
      <c r="DI162" s="295"/>
      <c r="DJ162" s="295"/>
      <c r="DK162" s="295"/>
      <c r="DL162" s="295"/>
      <c r="DM162" s="295"/>
      <c r="DN162" s="295"/>
      <c r="DO162" s="295"/>
      <c r="DP162" s="295"/>
      <c r="DQ162" s="295"/>
      <c r="DR162" s="295"/>
      <c r="DS162" s="295"/>
      <c r="DT162" s="295"/>
      <c r="DU162" s="295"/>
      <c r="DV162" s="295"/>
      <c r="DW162" s="295"/>
      <c r="DX162" s="295"/>
      <c r="DY162" s="295"/>
      <c r="DZ162" s="295"/>
      <c r="EA162" s="295"/>
      <c r="EB162" s="295"/>
      <c r="EC162" s="295"/>
      <c r="ED162" s="295"/>
      <c r="EE162" s="295"/>
      <c r="EF162" s="295"/>
      <c r="EG162" s="295"/>
      <c r="EH162" s="295"/>
      <c r="EI162" s="295"/>
      <c r="EJ162" s="295"/>
      <c r="EK162" s="295"/>
      <c r="EL162" s="295"/>
      <c r="EM162" s="295"/>
      <c r="EN162" s="295"/>
      <c r="EO162" s="295"/>
      <c r="EP162" s="295"/>
      <c r="EQ162" s="295"/>
      <c r="ER162" s="295"/>
      <c r="ES162" s="295"/>
      <c r="ET162" s="295"/>
      <c r="EU162" s="295"/>
      <c r="EV162" s="295"/>
      <c r="EW162" s="295"/>
      <c r="EX162" s="295"/>
      <c r="EY162" s="295"/>
      <c r="EZ162" s="295"/>
      <c r="FA162" s="295"/>
      <c r="FB162" s="295"/>
      <c r="FC162" s="295"/>
      <c r="FD162" s="295"/>
      <c r="FE162" s="295"/>
      <c r="FF162" s="295"/>
      <c r="FG162" s="295"/>
      <c r="FH162" s="295"/>
      <c r="FI162" s="295"/>
      <c r="FJ162" s="295"/>
      <c r="FK162" s="295"/>
      <c r="FL162" s="295"/>
      <c r="FM162" s="295"/>
      <c r="FN162" s="295"/>
      <c r="FO162" s="295"/>
      <c r="FP162" s="295"/>
      <c r="FQ162" s="295"/>
      <c r="FR162" s="295"/>
      <c r="FS162" s="295"/>
      <c r="FT162" s="295"/>
      <c r="FU162" s="295"/>
      <c r="FV162" s="295"/>
      <c r="FW162" s="295"/>
      <c r="FX162" s="295"/>
      <c r="FY162" s="295"/>
      <c r="FZ162" s="295"/>
      <c r="GA162" s="295"/>
      <c r="GB162" s="295"/>
      <c r="GC162" s="295"/>
      <c r="GD162" s="295"/>
      <c r="GE162" s="295"/>
      <c r="GF162" s="295"/>
      <c r="GG162" s="295"/>
      <c r="GH162" s="295"/>
      <c r="GI162" s="295"/>
      <c r="GJ162" s="295"/>
      <c r="GK162" s="295"/>
      <c r="GL162" s="295"/>
      <c r="GM162" s="295"/>
      <c r="GN162" s="295"/>
      <c r="GO162" s="295"/>
      <c r="GP162" s="295"/>
      <c r="GQ162" s="295"/>
      <c r="GR162" s="295"/>
      <c r="GS162" s="295"/>
      <c r="GT162" s="295"/>
      <c r="GU162" s="295"/>
      <c r="GV162" s="295"/>
      <c r="GW162" s="295"/>
      <c r="GX162" s="295"/>
      <c r="GY162" s="295"/>
      <c r="GZ162" s="295"/>
      <c r="HA162" s="295"/>
      <c r="HB162" s="295"/>
      <c r="HC162" s="295"/>
      <c r="HD162" s="295"/>
      <c r="HE162" s="295"/>
      <c r="HF162" s="295"/>
      <c r="HG162" s="295"/>
      <c r="HH162" s="295"/>
      <c r="HI162" s="295"/>
      <c r="HJ162" s="295"/>
      <c r="HK162" s="295"/>
      <c r="HL162" s="295"/>
      <c r="HM162" s="295"/>
      <c r="HN162" s="295"/>
      <c r="HO162" s="295"/>
      <c r="HP162" s="295"/>
      <c r="HQ162" s="295"/>
      <c r="HR162" s="295"/>
      <c r="HS162" s="295"/>
      <c r="HT162" s="295"/>
      <c r="HU162" s="295"/>
      <c r="HV162" s="295"/>
      <c r="HW162" s="295"/>
      <c r="HX162" s="295"/>
      <c r="HY162" s="295"/>
      <c r="HZ162" s="295"/>
      <c r="IA162" s="295"/>
      <c r="IB162" s="295"/>
      <c r="IC162" s="295"/>
      <c r="ID162" s="295"/>
      <c r="IE162" s="295"/>
      <c r="IF162" s="295"/>
      <c r="IG162" s="295"/>
      <c r="IH162" s="295"/>
      <c r="II162" s="295"/>
      <c r="IJ162" s="295"/>
      <c r="IK162" s="295"/>
      <c r="IL162" s="295"/>
      <c r="IM162" s="295"/>
      <c r="IN162" s="295"/>
      <c r="IO162" s="295"/>
    </row>
    <row r="163" spans="1:249" s="219" customFormat="1" ht="16.5" customHeight="1">
      <c r="A163" s="215"/>
      <c r="B163" s="285"/>
      <c r="C163" s="285"/>
      <c r="D163" s="215"/>
      <c r="E163" s="215"/>
      <c r="F163" s="215"/>
      <c r="G163" s="215"/>
      <c r="H163" s="215"/>
      <c r="I163" s="215"/>
      <c r="J163" s="215"/>
      <c r="K163" s="285"/>
      <c r="L163" s="285"/>
      <c r="M163" s="294"/>
      <c r="N163" s="297"/>
      <c r="O163" s="298"/>
      <c r="P163" s="295"/>
      <c r="Q163" s="295"/>
      <c r="R163" s="295"/>
      <c r="S163" s="295"/>
      <c r="T163" s="295"/>
      <c r="U163" s="295"/>
      <c r="V163" s="295"/>
      <c r="W163" s="295"/>
      <c r="X163" s="295"/>
      <c r="Y163" s="295"/>
      <c r="Z163" s="295"/>
      <c r="AA163" s="295"/>
      <c r="AB163" s="295"/>
      <c r="AC163" s="295"/>
      <c r="AD163" s="295"/>
      <c r="AE163" s="295"/>
      <c r="AF163" s="295"/>
      <c r="AG163" s="295"/>
      <c r="AH163" s="295"/>
      <c r="AI163" s="295"/>
      <c r="AJ163" s="295"/>
      <c r="AK163" s="295"/>
      <c r="AL163" s="295"/>
      <c r="AM163" s="295"/>
      <c r="AN163" s="295"/>
      <c r="AO163" s="295"/>
      <c r="AP163" s="295"/>
      <c r="AQ163" s="295"/>
      <c r="AR163" s="295"/>
      <c r="AS163" s="295"/>
      <c r="AT163" s="295"/>
      <c r="AU163" s="295"/>
      <c r="AV163" s="295"/>
      <c r="AW163" s="295"/>
      <c r="AX163" s="295"/>
      <c r="AY163" s="295"/>
      <c r="AZ163" s="295"/>
      <c r="BA163" s="295"/>
      <c r="BB163" s="295"/>
      <c r="BC163" s="295"/>
      <c r="BD163" s="295"/>
      <c r="BE163" s="295"/>
      <c r="BF163" s="295"/>
      <c r="BG163" s="295"/>
      <c r="BH163" s="295"/>
      <c r="BI163" s="295"/>
      <c r="BJ163" s="295"/>
      <c r="BK163" s="295"/>
      <c r="BL163" s="295"/>
      <c r="BM163" s="295"/>
      <c r="BN163" s="295"/>
      <c r="BO163" s="295"/>
      <c r="BP163" s="295"/>
      <c r="BQ163" s="295"/>
      <c r="BR163" s="295"/>
      <c r="BS163" s="295"/>
      <c r="BT163" s="295"/>
      <c r="BU163" s="295"/>
      <c r="BV163" s="295"/>
      <c r="BW163" s="295"/>
      <c r="BX163" s="295"/>
      <c r="BY163" s="295"/>
      <c r="BZ163" s="295"/>
      <c r="CA163" s="295"/>
      <c r="CB163" s="295"/>
      <c r="CC163" s="295"/>
      <c r="CD163" s="295"/>
      <c r="CE163" s="295"/>
      <c r="CF163" s="295"/>
      <c r="CG163" s="295"/>
      <c r="CH163" s="295"/>
      <c r="CI163" s="295"/>
      <c r="CJ163" s="295"/>
      <c r="CK163" s="295"/>
      <c r="CL163" s="295"/>
      <c r="CM163" s="295"/>
      <c r="CN163" s="295"/>
      <c r="CO163" s="295"/>
      <c r="CP163" s="295"/>
      <c r="CQ163" s="295"/>
      <c r="CR163" s="295"/>
      <c r="CS163" s="295"/>
      <c r="CT163" s="295"/>
      <c r="CU163" s="295"/>
      <c r="CV163" s="295"/>
      <c r="CW163" s="295"/>
      <c r="CX163" s="295"/>
      <c r="CY163" s="295"/>
      <c r="CZ163" s="295"/>
      <c r="DA163" s="295"/>
      <c r="DB163" s="295"/>
      <c r="DC163" s="295"/>
      <c r="DD163" s="295"/>
      <c r="DE163" s="295"/>
      <c r="DF163" s="295"/>
      <c r="DG163" s="295"/>
      <c r="DH163" s="295"/>
      <c r="DI163" s="295"/>
      <c r="DJ163" s="295"/>
      <c r="DK163" s="295"/>
      <c r="DL163" s="295"/>
      <c r="DM163" s="295"/>
      <c r="DN163" s="295"/>
      <c r="DO163" s="295"/>
      <c r="DP163" s="295"/>
      <c r="DQ163" s="295"/>
      <c r="DR163" s="295"/>
      <c r="DS163" s="295"/>
      <c r="DT163" s="295"/>
      <c r="DU163" s="295"/>
      <c r="DV163" s="295"/>
      <c r="DW163" s="295"/>
      <c r="DX163" s="295"/>
      <c r="DY163" s="295"/>
      <c r="DZ163" s="295"/>
      <c r="EA163" s="295"/>
      <c r="EB163" s="295"/>
      <c r="EC163" s="295"/>
      <c r="ED163" s="295"/>
      <c r="EE163" s="295"/>
      <c r="EF163" s="295"/>
      <c r="EG163" s="295"/>
      <c r="EH163" s="295"/>
      <c r="EI163" s="295"/>
      <c r="EJ163" s="295"/>
      <c r="EK163" s="295"/>
      <c r="EL163" s="295"/>
      <c r="EM163" s="295"/>
      <c r="EN163" s="295"/>
      <c r="EO163" s="295"/>
      <c r="EP163" s="295"/>
      <c r="EQ163" s="295"/>
      <c r="ER163" s="295"/>
      <c r="ES163" s="295"/>
      <c r="ET163" s="295"/>
      <c r="EU163" s="295"/>
      <c r="EV163" s="295"/>
      <c r="EW163" s="295"/>
      <c r="EX163" s="295"/>
      <c r="EY163" s="295"/>
      <c r="EZ163" s="295"/>
      <c r="FA163" s="295"/>
      <c r="FB163" s="295"/>
      <c r="FC163" s="295"/>
      <c r="FD163" s="295"/>
      <c r="FE163" s="295"/>
      <c r="FF163" s="295"/>
      <c r="FG163" s="295"/>
      <c r="FH163" s="295"/>
      <c r="FI163" s="295"/>
      <c r="FJ163" s="295"/>
      <c r="FK163" s="295"/>
      <c r="FL163" s="295"/>
      <c r="FM163" s="295"/>
      <c r="FN163" s="295"/>
      <c r="FO163" s="295"/>
      <c r="FP163" s="295"/>
      <c r="FQ163" s="295"/>
      <c r="FR163" s="295"/>
      <c r="FS163" s="295"/>
      <c r="FT163" s="295"/>
      <c r="FU163" s="295"/>
      <c r="FV163" s="295"/>
      <c r="FW163" s="295"/>
      <c r="FX163" s="295"/>
      <c r="FY163" s="295"/>
      <c r="FZ163" s="295"/>
      <c r="GA163" s="295"/>
      <c r="GB163" s="295"/>
      <c r="GC163" s="295"/>
      <c r="GD163" s="295"/>
      <c r="GE163" s="295"/>
      <c r="GF163" s="295"/>
      <c r="GG163" s="295"/>
      <c r="GH163" s="295"/>
      <c r="GI163" s="295"/>
      <c r="GJ163" s="295"/>
      <c r="GK163" s="295"/>
      <c r="GL163" s="295"/>
      <c r="GM163" s="295"/>
      <c r="GN163" s="295"/>
      <c r="GO163" s="295"/>
      <c r="GP163" s="295"/>
      <c r="GQ163" s="295"/>
      <c r="GR163" s="295"/>
      <c r="GS163" s="295"/>
      <c r="GT163" s="295"/>
      <c r="GU163" s="295"/>
      <c r="GV163" s="295"/>
      <c r="GW163" s="295"/>
      <c r="GX163" s="295"/>
      <c r="GY163" s="295"/>
      <c r="GZ163" s="295"/>
      <c r="HA163" s="295"/>
      <c r="HB163" s="295"/>
      <c r="HC163" s="295"/>
      <c r="HD163" s="295"/>
      <c r="HE163" s="295"/>
      <c r="HF163" s="295"/>
      <c r="HG163" s="295"/>
      <c r="HH163" s="295"/>
      <c r="HI163" s="295"/>
      <c r="HJ163" s="295"/>
      <c r="HK163" s="295"/>
      <c r="HL163" s="295"/>
      <c r="HM163" s="295"/>
      <c r="HN163" s="295"/>
      <c r="HO163" s="295"/>
      <c r="HP163" s="295"/>
      <c r="HQ163" s="295"/>
      <c r="HR163" s="295"/>
      <c r="HS163" s="295"/>
      <c r="HT163" s="295"/>
      <c r="HU163" s="295"/>
      <c r="HV163" s="295"/>
      <c r="HW163" s="295"/>
      <c r="HX163" s="295"/>
      <c r="HY163" s="295"/>
      <c r="HZ163" s="295"/>
      <c r="IA163" s="295"/>
      <c r="IB163" s="295"/>
      <c r="IC163" s="295"/>
      <c r="ID163" s="295"/>
      <c r="IE163" s="295"/>
      <c r="IF163" s="295"/>
      <c r="IG163" s="295"/>
      <c r="IH163" s="295"/>
      <c r="II163" s="295"/>
      <c r="IJ163" s="295"/>
      <c r="IK163" s="295"/>
      <c r="IL163" s="295"/>
      <c r="IM163" s="295"/>
      <c r="IN163" s="295"/>
      <c r="IO163" s="295"/>
    </row>
    <row r="164" spans="1:12" ht="21.75" customHeight="1">
      <c r="A164" s="215"/>
      <c r="B164" s="285"/>
      <c r="C164" s="285"/>
      <c r="D164" s="215"/>
      <c r="E164" s="215"/>
      <c r="F164" s="215"/>
      <c r="G164" s="215"/>
      <c r="H164" s="215"/>
      <c r="I164" s="215"/>
      <c r="J164" s="215"/>
      <c r="K164" s="285"/>
      <c r="L164" s="285"/>
    </row>
    <row r="165" spans="2:15" s="215" customFormat="1" ht="21.75" customHeight="1">
      <c r="B165" s="285"/>
      <c r="C165" s="285"/>
      <c r="K165" s="285"/>
      <c r="L165" s="285"/>
      <c r="M165" s="283"/>
      <c r="N165" s="158"/>
      <c r="O165" s="299"/>
    </row>
    <row r="166" spans="2:15" s="215" customFormat="1" ht="21.75" customHeight="1">
      <c r="B166" s="285"/>
      <c r="C166" s="285"/>
      <c r="K166" s="285"/>
      <c r="L166" s="285"/>
      <c r="M166" s="283"/>
      <c r="N166" s="158"/>
      <c r="O166" s="299"/>
    </row>
    <row r="167" spans="2:15" s="215" customFormat="1" ht="21.75" customHeight="1">
      <c r="B167" s="285"/>
      <c r="C167" s="285"/>
      <c r="K167" s="285"/>
      <c r="L167" s="285"/>
      <c r="M167" s="283"/>
      <c r="N167" s="158"/>
      <c r="O167" s="299"/>
    </row>
    <row r="168" spans="2:15" s="215" customFormat="1" ht="21.75" customHeight="1">
      <c r="B168" s="285"/>
      <c r="C168" s="285"/>
      <c r="K168" s="285"/>
      <c r="L168" s="285"/>
      <c r="M168" s="283"/>
      <c r="N168" s="158"/>
      <c r="O168" s="299"/>
    </row>
    <row r="169" spans="2:15" s="215" customFormat="1" ht="21.75" customHeight="1">
      <c r="B169" s="285"/>
      <c r="C169" s="285"/>
      <c r="K169" s="285"/>
      <c r="L169" s="285"/>
      <c r="M169" s="283"/>
      <c r="N169" s="158"/>
      <c r="O169" s="299"/>
    </row>
    <row r="170" spans="2:15" s="215" customFormat="1" ht="21.75" customHeight="1">
      <c r="B170" s="285"/>
      <c r="C170" s="285"/>
      <c r="K170" s="285"/>
      <c r="L170" s="285"/>
      <c r="M170" s="283"/>
      <c r="N170" s="158"/>
      <c r="O170" s="299"/>
    </row>
    <row r="171" spans="2:15" s="215" customFormat="1" ht="21.75" customHeight="1">
      <c r="B171" s="285"/>
      <c r="C171" s="285"/>
      <c r="K171" s="285"/>
      <c r="L171" s="285"/>
      <c r="M171" s="283"/>
      <c r="N171" s="158"/>
      <c r="O171" s="299"/>
    </row>
    <row r="172" spans="2:15" s="215" customFormat="1" ht="21.75" customHeight="1">
      <c r="B172" s="285"/>
      <c r="C172" s="285"/>
      <c r="K172" s="285"/>
      <c r="L172" s="285"/>
      <c r="M172" s="283"/>
      <c r="N172" s="158"/>
      <c r="O172" s="299"/>
    </row>
    <row r="173" spans="2:15" s="215" customFormat="1" ht="21.75" customHeight="1">
      <c r="B173" s="285"/>
      <c r="C173" s="285"/>
      <c r="K173" s="285"/>
      <c r="L173" s="285"/>
      <c r="M173" s="283"/>
      <c r="N173" s="158"/>
      <c r="O173" s="299"/>
    </row>
    <row r="174" spans="2:15" s="215" customFormat="1" ht="21.75" customHeight="1">
      <c r="B174" s="285"/>
      <c r="C174" s="285"/>
      <c r="K174" s="285"/>
      <c r="L174" s="285"/>
      <c r="M174" s="283"/>
      <c r="N174" s="158"/>
      <c r="O174" s="299"/>
    </row>
    <row r="175" spans="2:15" s="215" customFormat="1" ht="21.75" customHeight="1">
      <c r="B175" s="285"/>
      <c r="C175" s="285"/>
      <c r="K175" s="285"/>
      <c r="L175" s="285"/>
      <c r="M175" s="283"/>
      <c r="N175" s="158"/>
      <c r="O175" s="299"/>
    </row>
    <row r="176" spans="2:15" s="215" customFormat="1" ht="21.75" customHeight="1">
      <c r="B176" s="285"/>
      <c r="C176" s="285"/>
      <c r="K176" s="285"/>
      <c r="L176" s="285"/>
      <c r="M176" s="283"/>
      <c r="N176" s="158"/>
      <c r="O176" s="299"/>
    </row>
    <row r="177" spans="2:15" s="215" customFormat="1" ht="21.75" customHeight="1">
      <c r="B177" s="285"/>
      <c r="C177" s="285"/>
      <c r="K177" s="285"/>
      <c r="L177" s="285"/>
      <c r="M177" s="283"/>
      <c r="N177" s="158"/>
      <c r="O177" s="299"/>
    </row>
    <row r="178" spans="2:15" s="215" customFormat="1" ht="21.75" customHeight="1">
      <c r="B178" s="285"/>
      <c r="C178" s="285"/>
      <c r="K178" s="285"/>
      <c r="L178" s="285"/>
      <c r="M178" s="283"/>
      <c r="N178" s="158"/>
      <c r="O178" s="299"/>
    </row>
    <row r="179" spans="2:15" s="215" customFormat="1" ht="21.75" customHeight="1">
      <c r="B179" s="285"/>
      <c r="C179" s="285"/>
      <c r="K179" s="285"/>
      <c r="L179" s="285"/>
      <c r="M179" s="283"/>
      <c r="N179" s="158"/>
      <c r="O179" s="299"/>
    </row>
    <row r="180" spans="2:15" s="215" customFormat="1" ht="21.75" customHeight="1">
      <c r="B180" s="285"/>
      <c r="C180" s="285"/>
      <c r="K180" s="285"/>
      <c r="L180" s="285"/>
      <c r="M180" s="283"/>
      <c r="N180" s="158"/>
      <c r="O180" s="299"/>
    </row>
    <row r="181" spans="2:15" s="215" customFormat="1" ht="21.75" customHeight="1">
      <c r="B181" s="285"/>
      <c r="C181" s="285"/>
      <c r="K181" s="285"/>
      <c r="L181" s="285"/>
      <c r="M181" s="283"/>
      <c r="N181" s="158"/>
      <c r="O181" s="299"/>
    </row>
    <row r="182" spans="2:15" s="215" customFormat="1" ht="21.75" customHeight="1">
      <c r="B182" s="285"/>
      <c r="C182" s="285"/>
      <c r="K182" s="285"/>
      <c r="L182" s="285"/>
      <c r="M182" s="283"/>
      <c r="N182" s="158"/>
      <c r="O182" s="299"/>
    </row>
    <row r="183" spans="2:15" s="215" customFormat="1" ht="21.75" customHeight="1">
      <c r="B183" s="285"/>
      <c r="C183" s="285"/>
      <c r="K183" s="285"/>
      <c r="L183" s="285"/>
      <c r="M183" s="283"/>
      <c r="N183" s="158"/>
      <c r="O183" s="299"/>
    </row>
    <row r="184" spans="2:15" s="215" customFormat="1" ht="21.75" customHeight="1">
      <c r="B184" s="285"/>
      <c r="C184" s="285"/>
      <c r="K184" s="285"/>
      <c r="L184" s="285"/>
      <c r="M184" s="283"/>
      <c r="N184" s="158"/>
      <c r="O184" s="299"/>
    </row>
    <row r="185" spans="2:15" s="215" customFormat="1" ht="21.75" customHeight="1">
      <c r="B185" s="285"/>
      <c r="C185" s="285"/>
      <c r="K185" s="285"/>
      <c r="L185" s="285"/>
      <c r="M185" s="283"/>
      <c r="N185" s="158"/>
      <c r="O185" s="299"/>
    </row>
    <row r="186" spans="2:15" s="215" customFormat="1" ht="21.75" customHeight="1">
      <c r="B186" s="285"/>
      <c r="C186" s="285"/>
      <c r="K186" s="285"/>
      <c r="L186" s="285"/>
      <c r="M186" s="283"/>
      <c r="N186" s="158"/>
      <c r="O186" s="299"/>
    </row>
    <row r="187" spans="2:15" s="215" customFormat="1" ht="27.75" customHeight="1">
      <c r="B187" s="285"/>
      <c r="C187" s="285"/>
      <c r="K187" s="285"/>
      <c r="L187" s="285"/>
      <c r="M187" s="283"/>
      <c r="N187" s="158"/>
      <c r="O187" s="299"/>
    </row>
    <row r="188" spans="2:15" s="215" customFormat="1" ht="27.75" customHeight="1">
      <c r="B188" s="285"/>
      <c r="C188" s="285"/>
      <c r="K188" s="285"/>
      <c r="L188" s="285"/>
      <c r="M188" s="283"/>
      <c r="N188" s="158"/>
      <c r="O188" s="299"/>
    </row>
    <row r="189" spans="2:15" s="215" customFormat="1" ht="27.75" customHeight="1">
      <c r="B189" s="285"/>
      <c r="C189" s="285"/>
      <c r="K189" s="285"/>
      <c r="L189" s="285"/>
      <c r="M189" s="283"/>
      <c r="N189" s="158"/>
      <c r="O189" s="299"/>
    </row>
    <row r="190" spans="2:15" s="215" customFormat="1" ht="27.75" customHeight="1">
      <c r="B190" s="285"/>
      <c r="C190" s="285"/>
      <c r="K190" s="285"/>
      <c r="L190" s="285"/>
      <c r="M190" s="283"/>
      <c r="N190" s="158"/>
      <c r="O190" s="299"/>
    </row>
    <row r="191" spans="2:15" s="215" customFormat="1" ht="27.75" customHeight="1">
      <c r="B191" s="285"/>
      <c r="C191" s="285"/>
      <c r="K191" s="285"/>
      <c r="L191" s="285"/>
      <c r="M191" s="283"/>
      <c r="N191" s="158"/>
      <c r="O191" s="299"/>
    </row>
    <row r="192" spans="2:15" s="215" customFormat="1" ht="27.75" customHeight="1">
      <c r="B192" s="285"/>
      <c r="C192" s="285"/>
      <c r="K192" s="285"/>
      <c r="L192" s="285"/>
      <c r="M192" s="283"/>
      <c r="N192" s="158"/>
      <c r="O192" s="299"/>
    </row>
    <row r="193" spans="2:15" s="215" customFormat="1" ht="27.75" customHeight="1">
      <c r="B193" s="285"/>
      <c r="C193" s="285"/>
      <c r="K193" s="285"/>
      <c r="L193" s="285"/>
      <c r="M193" s="283"/>
      <c r="N193" s="158"/>
      <c r="O193" s="299"/>
    </row>
    <row r="194" spans="2:15" s="215" customFormat="1" ht="27.75" customHeight="1">
      <c r="B194" s="285"/>
      <c r="C194" s="285"/>
      <c r="K194" s="285"/>
      <c r="L194" s="285"/>
      <c r="M194" s="283"/>
      <c r="N194" s="158"/>
      <c r="O194" s="299"/>
    </row>
    <row r="195" spans="2:15" s="215" customFormat="1" ht="27.75" customHeight="1">
      <c r="B195" s="285"/>
      <c r="C195" s="285"/>
      <c r="K195" s="285"/>
      <c r="L195" s="285"/>
      <c r="M195" s="283"/>
      <c r="N195" s="158"/>
      <c r="O195" s="299"/>
    </row>
    <row r="196" spans="2:15" s="215" customFormat="1" ht="27.75" customHeight="1">
      <c r="B196" s="285"/>
      <c r="C196" s="285"/>
      <c r="K196" s="285"/>
      <c r="L196" s="285"/>
      <c r="M196" s="283"/>
      <c r="N196" s="158"/>
      <c r="O196" s="299"/>
    </row>
    <row r="197" spans="2:15" s="215" customFormat="1" ht="27.75" customHeight="1">
      <c r="B197" s="285"/>
      <c r="C197" s="285"/>
      <c r="K197" s="285"/>
      <c r="L197" s="285"/>
      <c r="M197" s="283"/>
      <c r="N197" s="158"/>
      <c r="O197" s="299"/>
    </row>
    <row r="198" spans="2:15" s="215" customFormat="1" ht="27.75" customHeight="1">
      <c r="B198" s="285"/>
      <c r="C198" s="285"/>
      <c r="K198" s="285"/>
      <c r="L198" s="285"/>
      <c r="M198" s="283"/>
      <c r="N198" s="158"/>
      <c r="O198" s="299"/>
    </row>
    <row r="199" spans="2:15" s="215" customFormat="1" ht="27.75" customHeight="1">
      <c r="B199" s="285"/>
      <c r="C199" s="285"/>
      <c r="K199" s="285"/>
      <c r="L199" s="285"/>
      <c r="M199" s="283"/>
      <c r="N199" s="158"/>
      <c r="O199" s="299"/>
    </row>
    <row r="200" spans="2:15" s="215" customFormat="1" ht="27.75" customHeight="1">
      <c r="B200" s="285"/>
      <c r="C200" s="285"/>
      <c r="K200" s="285"/>
      <c r="L200" s="285"/>
      <c r="M200" s="283"/>
      <c r="N200" s="158"/>
      <c r="O200" s="299"/>
    </row>
    <row r="201" spans="2:15" s="215" customFormat="1" ht="27.75" customHeight="1">
      <c r="B201" s="285"/>
      <c r="C201" s="285"/>
      <c r="K201" s="285"/>
      <c r="L201" s="285"/>
      <c r="M201" s="283"/>
      <c r="N201" s="158"/>
      <c r="O201" s="299"/>
    </row>
    <row r="202" spans="2:15" s="215" customFormat="1" ht="27.75" customHeight="1">
      <c r="B202" s="285"/>
      <c r="C202" s="285"/>
      <c r="K202" s="285"/>
      <c r="L202" s="285"/>
      <c r="M202" s="283"/>
      <c r="N202" s="158"/>
      <c r="O202" s="299"/>
    </row>
    <row r="203" spans="2:15" s="215" customFormat="1" ht="27.75" customHeight="1">
      <c r="B203" s="285"/>
      <c r="C203" s="285"/>
      <c r="K203" s="285"/>
      <c r="L203" s="285"/>
      <c r="M203" s="283"/>
      <c r="N203" s="158"/>
      <c r="O203" s="299"/>
    </row>
    <row r="204" spans="2:15" s="215" customFormat="1" ht="27.75" customHeight="1">
      <c r="B204" s="285"/>
      <c r="C204" s="285"/>
      <c r="K204" s="285"/>
      <c r="L204" s="285"/>
      <c r="M204" s="283"/>
      <c r="N204" s="158"/>
      <c r="O204" s="299"/>
    </row>
    <row r="205" spans="2:15" s="215" customFormat="1" ht="27.75" customHeight="1">
      <c r="B205" s="285"/>
      <c r="C205" s="285"/>
      <c r="K205" s="285"/>
      <c r="L205" s="285"/>
      <c r="M205" s="283"/>
      <c r="N205" s="158"/>
      <c r="O205" s="299"/>
    </row>
    <row r="206" spans="2:15" s="215" customFormat="1" ht="27.75" customHeight="1">
      <c r="B206" s="285"/>
      <c r="C206" s="285"/>
      <c r="K206" s="285"/>
      <c r="L206" s="285"/>
      <c r="M206" s="283"/>
      <c r="N206" s="158"/>
      <c r="O206" s="299"/>
    </row>
    <row r="207" spans="2:15" s="215" customFormat="1" ht="27.75" customHeight="1">
      <c r="B207" s="285"/>
      <c r="C207" s="285"/>
      <c r="K207" s="285"/>
      <c r="L207" s="285"/>
      <c r="M207" s="283"/>
      <c r="N207" s="158"/>
      <c r="O207" s="299"/>
    </row>
    <row r="208" spans="2:15" s="215" customFormat="1" ht="27.75" customHeight="1">
      <c r="B208" s="285"/>
      <c r="C208" s="285"/>
      <c r="K208" s="285"/>
      <c r="L208" s="285"/>
      <c r="M208" s="283"/>
      <c r="N208" s="158"/>
      <c r="O208" s="299"/>
    </row>
    <row r="209" spans="2:15" s="215" customFormat="1" ht="27.75" customHeight="1">
      <c r="B209" s="285"/>
      <c r="C209" s="285"/>
      <c r="K209" s="285"/>
      <c r="L209" s="285"/>
      <c r="M209" s="283"/>
      <c r="N209" s="158"/>
      <c r="O209" s="299"/>
    </row>
    <row r="210" spans="2:15" s="215" customFormat="1" ht="27.75" customHeight="1">
      <c r="B210" s="285"/>
      <c r="C210" s="285"/>
      <c r="K210" s="285"/>
      <c r="L210" s="285"/>
      <c r="M210" s="283"/>
      <c r="N210" s="158"/>
      <c r="O210" s="299"/>
    </row>
    <row r="211" spans="2:15" s="215" customFormat="1" ht="27.75" customHeight="1">
      <c r="B211" s="285"/>
      <c r="C211" s="285"/>
      <c r="K211" s="285"/>
      <c r="L211" s="285"/>
      <c r="M211" s="283"/>
      <c r="N211" s="158"/>
      <c r="O211" s="299"/>
    </row>
    <row r="212" spans="2:15" s="215" customFormat="1" ht="27.75" customHeight="1">
      <c r="B212" s="285"/>
      <c r="C212" s="285"/>
      <c r="K212" s="285"/>
      <c r="L212" s="285"/>
      <c r="M212" s="283"/>
      <c r="N212" s="158"/>
      <c r="O212" s="299"/>
    </row>
    <row r="213" spans="2:15" s="215" customFormat="1" ht="27.75" customHeight="1">
      <c r="B213" s="285"/>
      <c r="C213" s="285"/>
      <c r="K213" s="285"/>
      <c r="L213" s="285"/>
      <c r="M213" s="283"/>
      <c r="N213" s="158"/>
      <c r="O213" s="299"/>
    </row>
    <row r="214" spans="2:15" s="215" customFormat="1" ht="27.75" customHeight="1">
      <c r="B214" s="285"/>
      <c r="C214" s="285"/>
      <c r="K214" s="285"/>
      <c r="L214" s="285"/>
      <c r="M214" s="283"/>
      <c r="N214" s="158"/>
      <c r="O214" s="299"/>
    </row>
    <row r="215" spans="2:15" s="215" customFormat="1" ht="27.75" customHeight="1">
      <c r="B215" s="285"/>
      <c r="C215" s="285"/>
      <c r="K215" s="285"/>
      <c r="L215" s="285"/>
      <c r="M215" s="283"/>
      <c r="N215" s="158"/>
      <c r="O215" s="299"/>
    </row>
    <row r="216" spans="2:15" s="215" customFormat="1" ht="27.75" customHeight="1">
      <c r="B216" s="285"/>
      <c r="C216" s="285"/>
      <c r="K216" s="285"/>
      <c r="L216" s="285"/>
      <c r="M216" s="283"/>
      <c r="N216" s="158"/>
      <c r="O216" s="299"/>
    </row>
    <row r="217" spans="2:15" s="215" customFormat="1" ht="27.75" customHeight="1">
      <c r="B217" s="285"/>
      <c r="C217" s="285"/>
      <c r="K217" s="285"/>
      <c r="L217" s="285"/>
      <c r="M217" s="283"/>
      <c r="N217" s="158"/>
      <c r="O217" s="299"/>
    </row>
    <row r="218" spans="2:15" s="215" customFormat="1" ht="27.75" customHeight="1">
      <c r="B218" s="285"/>
      <c r="C218" s="285"/>
      <c r="K218" s="285"/>
      <c r="L218" s="285"/>
      <c r="M218" s="283"/>
      <c r="N218" s="158"/>
      <c r="O218" s="299"/>
    </row>
    <row r="219" spans="2:15" s="215" customFormat="1" ht="27.75" customHeight="1">
      <c r="B219" s="285"/>
      <c r="C219" s="285"/>
      <c r="K219" s="285"/>
      <c r="L219" s="285"/>
      <c r="M219" s="283"/>
      <c r="N219" s="158"/>
      <c r="O219" s="299"/>
    </row>
    <row r="220" spans="2:15" s="215" customFormat="1" ht="27.75" customHeight="1">
      <c r="B220" s="285"/>
      <c r="C220" s="285"/>
      <c r="K220" s="285"/>
      <c r="L220" s="285"/>
      <c r="M220" s="283"/>
      <c r="N220" s="158"/>
      <c r="O220" s="299"/>
    </row>
    <row r="221" spans="2:15" s="215" customFormat="1" ht="27.75" customHeight="1">
      <c r="B221" s="285"/>
      <c r="C221" s="285"/>
      <c r="K221" s="285"/>
      <c r="L221" s="285"/>
      <c r="M221" s="283"/>
      <c r="N221" s="158"/>
      <c r="O221" s="299"/>
    </row>
    <row r="222" spans="2:15" s="215" customFormat="1" ht="27.75" customHeight="1">
      <c r="B222" s="285"/>
      <c r="C222" s="285"/>
      <c r="K222" s="285"/>
      <c r="L222" s="285"/>
      <c r="M222" s="283"/>
      <c r="N222" s="158"/>
      <c r="O222" s="299"/>
    </row>
    <row r="223" spans="2:15" s="215" customFormat="1" ht="27.75" customHeight="1">
      <c r="B223" s="285"/>
      <c r="C223" s="285"/>
      <c r="K223" s="285"/>
      <c r="L223" s="285"/>
      <c r="M223" s="283"/>
      <c r="N223" s="158"/>
      <c r="O223" s="299"/>
    </row>
    <row r="224" spans="2:15" s="215" customFormat="1" ht="27.75" customHeight="1">
      <c r="B224" s="285"/>
      <c r="C224" s="285"/>
      <c r="K224" s="285"/>
      <c r="L224" s="285"/>
      <c r="M224" s="283"/>
      <c r="N224" s="158"/>
      <c r="O224" s="299"/>
    </row>
    <row r="225" spans="2:15" s="215" customFormat="1" ht="27.75" customHeight="1">
      <c r="B225" s="285"/>
      <c r="C225" s="285"/>
      <c r="K225" s="285"/>
      <c r="L225" s="285"/>
      <c r="M225" s="283"/>
      <c r="N225" s="158"/>
      <c r="O225" s="299"/>
    </row>
    <row r="226" spans="2:15" s="215" customFormat="1" ht="27.75" customHeight="1">
      <c r="B226" s="285"/>
      <c r="C226" s="285"/>
      <c r="K226" s="285"/>
      <c r="L226" s="285"/>
      <c r="M226" s="283"/>
      <c r="N226" s="158"/>
      <c r="O226" s="299"/>
    </row>
    <row r="227" spans="2:15" s="215" customFormat="1" ht="27.75" customHeight="1">
      <c r="B227" s="285"/>
      <c r="C227" s="285"/>
      <c r="K227" s="285"/>
      <c r="L227" s="285"/>
      <c r="M227" s="283"/>
      <c r="N227" s="158"/>
      <c r="O227" s="299"/>
    </row>
    <row r="228" spans="2:15" s="215" customFormat="1" ht="27.75" customHeight="1">
      <c r="B228" s="285"/>
      <c r="C228" s="285"/>
      <c r="K228" s="285"/>
      <c r="L228" s="285"/>
      <c r="M228" s="283"/>
      <c r="N228" s="158"/>
      <c r="O228" s="299"/>
    </row>
    <row r="229" spans="2:15" s="215" customFormat="1" ht="27.75" customHeight="1">
      <c r="B229" s="285"/>
      <c r="C229" s="285"/>
      <c r="K229" s="285"/>
      <c r="L229" s="285"/>
      <c r="M229" s="283"/>
      <c r="N229" s="158"/>
      <c r="O229" s="299"/>
    </row>
    <row r="230" spans="2:15" s="215" customFormat="1" ht="27.75" customHeight="1">
      <c r="B230" s="285"/>
      <c r="C230" s="285"/>
      <c r="K230" s="285"/>
      <c r="L230" s="285"/>
      <c r="M230" s="283"/>
      <c r="N230" s="158"/>
      <c r="O230" s="299"/>
    </row>
    <row r="231" spans="2:15" s="215" customFormat="1" ht="18.75">
      <c r="B231" s="285"/>
      <c r="C231" s="285"/>
      <c r="K231" s="285"/>
      <c r="L231" s="285"/>
      <c r="M231" s="283"/>
      <c r="N231" s="158"/>
      <c r="O231" s="299"/>
    </row>
    <row r="232" spans="2:15" s="215" customFormat="1" ht="18.75">
      <c r="B232" s="285"/>
      <c r="C232" s="285"/>
      <c r="K232" s="285"/>
      <c r="L232" s="285"/>
      <c r="M232" s="283"/>
      <c r="N232" s="158"/>
      <c r="O232" s="299"/>
    </row>
    <row r="233" spans="2:15" s="215" customFormat="1" ht="18.75">
      <c r="B233" s="285"/>
      <c r="C233" s="285"/>
      <c r="K233" s="285"/>
      <c r="L233" s="285"/>
      <c r="M233" s="283"/>
      <c r="N233" s="158"/>
      <c r="O233" s="299"/>
    </row>
    <row r="234" spans="2:15" s="215" customFormat="1" ht="18.75">
      <c r="B234" s="285"/>
      <c r="C234" s="285"/>
      <c r="K234" s="285"/>
      <c r="L234" s="285"/>
      <c r="M234" s="283"/>
      <c r="N234" s="158"/>
      <c r="O234" s="299"/>
    </row>
    <row r="235" spans="2:15" s="215" customFormat="1" ht="18.75">
      <c r="B235" s="285"/>
      <c r="C235" s="285"/>
      <c r="K235" s="285"/>
      <c r="L235" s="285"/>
      <c r="M235" s="283"/>
      <c r="N235" s="158"/>
      <c r="O235" s="299"/>
    </row>
    <row r="236" spans="2:15" s="215" customFormat="1" ht="18.75">
      <c r="B236" s="285"/>
      <c r="C236" s="285"/>
      <c r="K236" s="285"/>
      <c r="L236" s="285"/>
      <c r="M236" s="283"/>
      <c r="N236" s="158"/>
      <c r="O236" s="299"/>
    </row>
    <row r="237" spans="2:15" s="215" customFormat="1" ht="18.75">
      <c r="B237" s="285"/>
      <c r="C237" s="285"/>
      <c r="K237" s="285"/>
      <c r="L237" s="285"/>
      <c r="M237" s="283"/>
      <c r="N237" s="158"/>
      <c r="O237" s="299"/>
    </row>
    <row r="238" spans="2:15" s="215" customFormat="1" ht="18.75">
      <c r="B238" s="285"/>
      <c r="C238" s="285"/>
      <c r="K238" s="285"/>
      <c r="L238" s="285"/>
      <c r="M238" s="283"/>
      <c r="N238" s="158"/>
      <c r="O238" s="299"/>
    </row>
    <row r="239" spans="2:15" s="215" customFormat="1" ht="18.75">
      <c r="B239" s="285"/>
      <c r="C239" s="285"/>
      <c r="K239" s="285"/>
      <c r="L239" s="285"/>
      <c r="M239" s="283"/>
      <c r="N239" s="158"/>
      <c r="O239" s="299"/>
    </row>
    <row r="240" spans="2:15" s="215" customFormat="1" ht="18.75">
      <c r="B240" s="285"/>
      <c r="C240" s="285"/>
      <c r="K240" s="285"/>
      <c r="L240" s="285"/>
      <c r="M240" s="283"/>
      <c r="N240" s="158"/>
      <c r="O240" s="299"/>
    </row>
    <row r="241" spans="2:15" s="215" customFormat="1" ht="18.75">
      <c r="B241" s="285"/>
      <c r="C241" s="285"/>
      <c r="K241" s="285"/>
      <c r="L241" s="285"/>
      <c r="M241" s="283"/>
      <c r="N241" s="158"/>
      <c r="O241" s="299"/>
    </row>
    <row r="242" spans="2:15" s="215" customFormat="1" ht="18.75">
      <c r="B242" s="285"/>
      <c r="C242" s="285"/>
      <c r="K242" s="285"/>
      <c r="L242" s="285"/>
      <c r="M242" s="283"/>
      <c r="N242" s="158"/>
      <c r="O242" s="299"/>
    </row>
    <row r="243" spans="2:15" s="215" customFormat="1" ht="18.75">
      <c r="B243" s="285"/>
      <c r="C243" s="285"/>
      <c r="K243" s="285"/>
      <c r="L243" s="285"/>
      <c r="M243" s="283"/>
      <c r="N243" s="158"/>
      <c r="O243" s="299"/>
    </row>
    <row r="244" spans="2:15" s="215" customFormat="1" ht="18.75">
      <c r="B244" s="285"/>
      <c r="C244" s="285"/>
      <c r="K244" s="285"/>
      <c r="L244" s="285"/>
      <c r="M244" s="283"/>
      <c r="N244" s="158"/>
      <c r="O244" s="299"/>
    </row>
    <row r="245" spans="2:15" s="215" customFormat="1" ht="18.75">
      <c r="B245" s="285"/>
      <c r="C245" s="285"/>
      <c r="K245" s="285"/>
      <c r="L245" s="285"/>
      <c r="M245" s="283"/>
      <c r="N245" s="158"/>
      <c r="O245" s="299"/>
    </row>
    <row r="246" spans="2:15" s="215" customFormat="1" ht="18.75">
      <c r="B246" s="285"/>
      <c r="C246" s="285"/>
      <c r="K246" s="285"/>
      <c r="L246" s="285"/>
      <c r="M246" s="283"/>
      <c r="N246" s="158"/>
      <c r="O246" s="299"/>
    </row>
    <row r="247" spans="2:15" s="215" customFormat="1" ht="18.75">
      <c r="B247" s="285"/>
      <c r="C247" s="285"/>
      <c r="K247" s="285"/>
      <c r="L247" s="285"/>
      <c r="M247" s="283"/>
      <c r="N247" s="158"/>
      <c r="O247" s="299"/>
    </row>
    <row r="248" spans="2:15" s="215" customFormat="1" ht="18.75">
      <c r="B248" s="285"/>
      <c r="C248" s="285"/>
      <c r="K248" s="285"/>
      <c r="L248" s="285"/>
      <c r="M248" s="283"/>
      <c r="N248" s="158"/>
      <c r="O248" s="299"/>
    </row>
    <row r="249" spans="2:15" s="215" customFormat="1" ht="18.75">
      <c r="B249" s="285"/>
      <c r="C249" s="285"/>
      <c r="K249" s="285"/>
      <c r="L249" s="285"/>
      <c r="M249" s="283"/>
      <c r="N249" s="158"/>
      <c r="O249" s="299"/>
    </row>
    <row r="250" spans="2:15" s="215" customFormat="1" ht="18.75">
      <c r="B250" s="285"/>
      <c r="C250" s="285"/>
      <c r="K250" s="285"/>
      <c r="L250" s="285"/>
      <c r="M250" s="283"/>
      <c r="N250" s="158"/>
      <c r="O250" s="299"/>
    </row>
    <row r="251" spans="2:15" s="215" customFormat="1" ht="18.75">
      <c r="B251" s="285"/>
      <c r="C251" s="285"/>
      <c r="K251" s="285"/>
      <c r="L251" s="285"/>
      <c r="M251" s="283"/>
      <c r="N251" s="158"/>
      <c r="O251" s="299"/>
    </row>
    <row r="252" spans="2:15" s="215" customFormat="1" ht="18.75">
      <c r="B252" s="285"/>
      <c r="C252" s="285"/>
      <c r="K252" s="285"/>
      <c r="L252" s="285"/>
      <c r="M252" s="283"/>
      <c r="N252" s="158"/>
      <c r="O252" s="299"/>
    </row>
    <row r="253" spans="2:15" s="215" customFormat="1" ht="18.75">
      <c r="B253" s="285"/>
      <c r="C253" s="285"/>
      <c r="K253" s="285"/>
      <c r="L253" s="285"/>
      <c r="M253" s="283"/>
      <c r="N253" s="158"/>
      <c r="O253" s="299"/>
    </row>
    <row r="254" spans="2:15" s="215" customFormat="1" ht="18.75">
      <c r="B254" s="285"/>
      <c r="C254" s="285"/>
      <c r="K254" s="285"/>
      <c r="L254" s="285"/>
      <c r="M254" s="283"/>
      <c r="N254" s="158"/>
      <c r="O254" s="299"/>
    </row>
    <row r="255" spans="2:15" s="215" customFormat="1" ht="18.75">
      <c r="B255" s="285"/>
      <c r="C255" s="285"/>
      <c r="K255" s="285"/>
      <c r="L255" s="285"/>
      <c r="M255" s="283"/>
      <c r="N255" s="158"/>
      <c r="O255" s="299"/>
    </row>
    <row r="256" spans="2:15" s="215" customFormat="1" ht="18.75">
      <c r="B256" s="285"/>
      <c r="C256" s="285"/>
      <c r="K256" s="285"/>
      <c r="L256" s="285"/>
      <c r="M256" s="283"/>
      <c r="N256" s="158"/>
      <c r="O256" s="299"/>
    </row>
    <row r="257" spans="2:15" s="215" customFormat="1" ht="18.75">
      <c r="B257" s="285"/>
      <c r="C257" s="285"/>
      <c r="K257" s="285"/>
      <c r="L257" s="285"/>
      <c r="M257" s="283"/>
      <c r="N257" s="158"/>
      <c r="O257" s="299"/>
    </row>
    <row r="258" spans="2:15" s="215" customFormat="1" ht="18.75">
      <c r="B258" s="285"/>
      <c r="C258" s="285"/>
      <c r="K258" s="285"/>
      <c r="L258" s="285"/>
      <c r="M258" s="283"/>
      <c r="N258" s="158"/>
      <c r="O258" s="299"/>
    </row>
    <row r="259" spans="2:15" s="215" customFormat="1" ht="18.75">
      <c r="B259" s="285"/>
      <c r="C259" s="285"/>
      <c r="K259" s="285"/>
      <c r="L259" s="285"/>
      <c r="M259" s="283"/>
      <c r="N259" s="158"/>
      <c r="O259" s="299"/>
    </row>
    <row r="260" spans="2:15" s="215" customFormat="1" ht="18.75">
      <c r="B260" s="285"/>
      <c r="C260" s="285"/>
      <c r="K260" s="285"/>
      <c r="L260" s="285"/>
      <c r="M260" s="283"/>
      <c r="N260" s="158"/>
      <c r="O260" s="299"/>
    </row>
    <row r="261" spans="2:15" s="215" customFormat="1" ht="18.75">
      <c r="B261" s="285"/>
      <c r="C261" s="285"/>
      <c r="K261" s="285"/>
      <c r="L261" s="285"/>
      <c r="M261" s="283"/>
      <c r="N261" s="158"/>
      <c r="O261" s="299"/>
    </row>
    <row r="262" spans="2:15" s="215" customFormat="1" ht="18.75">
      <c r="B262" s="285"/>
      <c r="C262" s="285"/>
      <c r="K262" s="285"/>
      <c r="L262" s="285"/>
      <c r="M262" s="283"/>
      <c r="N262" s="158"/>
      <c r="O262" s="299"/>
    </row>
    <row r="263" spans="2:15" s="215" customFormat="1" ht="18.75">
      <c r="B263" s="285"/>
      <c r="C263" s="285"/>
      <c r="K263" s="285"/>
      <c r="L263" s="285"/>
      <c r="M263" s="283"/>
      <c r="N263" s="158"/>
      <c r="O263" s="299"/>
    </row>
    <row r="264" spans="2:15" s="215" customFormat="1" ht="18.75">
      <c r="B264" s="285"/>
      <c r="C264" s="285"/>
      <c r="K264" s="285"/>
      <c r="L264" s="285"/>
      <c r="M264" s="283"/>
      <c r="N264" s="158"/>
      <c r="O264" s="299"/>
    </row>
    <row r="265" spans="2:15" s="215" customFormat="1" ht="18.75">
      <c r="B265" s="285"/>
      <c r="C265" s="285"/>
      <c r="K265" s="285"/>
      <c r="L265" s="285"/>
      <c r="M265" s="283"/>
      <c r="N265" s="158"/>
      <c r="O265" s="299"/>
    </row>
    <row r="266" spans="2:15" s="215" customFormat="1" ht="18.75">
      <c r="B266" s="285"/>
      <c r="C266" s="285"/>
      <c r="K266" s="285"/>
      <c r="L266" s="285"/>
      <c r="M266" s="283"/>
      <c r="N266" s="158"/>
      <c r="O266" s="299"/>
    </row>
    <row r="267" spans="2:15" s="215" customFormat="1" ht="18.75">
      <c r="B267" s="285"/>
      <c r="C267" s="285"/>
      <c r="K267" s="285"/>
      <c r="L267" s="285"/>
      <c r="M267" s="283"/>
      <c r="N267" s="158"/>
      <c r="O267" s="299"/>
    </row>
    <row r="268" spans="2:15" s="215" customFormat="1" ht="18.75">
      <c r="B268" s="285"/>
      <c r="C268" s="285"/>
      <c r="K268" s="285"/>
      <c r="L268" s="285"/>
      <c r="M268" s="283"/>
      <c r="N268" s="158"/>
      <c r="O268" s="299"/>
    </row>
    <row r="269" spans="2:15" s="215" customFormat="1" ht="18.75">
      <c r="B269" s="285"/>
      <c r="C269" s="285"/>
      <c r="K269" s="285"/>
      <c r="L269" s="285"/>
      <c r="M269" s="283"/>
      <c r="N269" s="158"/>
      <c r="O269" s="299"/>
    </row>
    <row r="270" spans="2:15" s="215" customFormat="1" ht="18.75">
      <c r="B270" s="285"/>
      <c r="C270" s="285"/>
      <c r="K270" s="285"/>
      <c r="L270" s="285"/>
      <c r="M270" s="283"/>
      <c r="N270" s="158"/>
      <c r="O270" s="299"/>
    </row>
    <row r="271" spans="2:15" s="215" customFormat="1" ht="18.75">
      <c r="B271" s="285"/>
      <c r="C271" s="285"/>
      <c r="K271" s="285"/>
      <c r="L271" s="285"/>
      <c r="M271" s="283"/>
      <c r="N271" s="158"/>
      <c r="O271" s="299"/>
    </row>
    <row r="272" spans="2:15" s="215" customFormat="1" ht="18.75">
      <c r="B272" s="285"/>
      <c r="C272" s="285"/>
      <c r="K272" s="285"/>
      <c r="L272" s="285"/>
      <c r="M272" s="283"/>
      <c r="N272" s="158"/>
      <c r="O272" s="299"/>
    </row>
    <row r="273" spans="2:15" s="215" customFormat="1" ht="18.75">
      <c r="B273" s="285"/>
      <c r="C273" s="285"/>
      <c r="K273" s="285"/>
      <c r="L273" s="285"/>
      <c r="M273" s="283"/>
      <c r="N273" s="158"/>
      <c r="O273" s="299"/>
    </row>
    <row r="274" spans="2:15" s="215" customFormat="1" ht="18.75">
      <c r="B274" s="285"/>
      <c r="C274" s="285"/>
      <c r="K274" s="285"/>
      <c r="L274" s="285"/>
      <c r="M274" s="283"/>
      <c r="N274" s="158"/>
      <c r="O274" s="299"/>
    </row>
    <row r="275" spans="2:15" s="215" customFormat="1" ht="18.75">
      <c r="B275" s="285"/>
      <c r="C275" s="285"/>
      <c r="K275" s="285"/>
      <c r="L275" s="285"/>
      <c r="M275" s="283"/>
      <c r="N275" s="158"/>
      <c r="O275" s="299"/>
    </row>
    <row r="276" spans="2:15" s="215" customFormat="1" ht="18.75">
      <c r="B276" s="285"/>
      <c r="C276" s="285"/>
      <c r="K276" s="285"/>
      <c r="L276" s="285"/>
      <c r="M276" s="283"/>
      <c r="N276" s="158"/>
      <c r="O276" s="299"/>
    </row>
    <row r="277" spans="2:15" s="215" customFormat="1" ht="18.75">
      <c r="B277" s="285"/>
      <c r="C277" s="285"/>
      <c r="K277" s="285"/>
      <c r="L277" s="285"/>
      <c r="M277" s="283"/>
      <c r="N277" s="158"/>
      <c r="O277" s="299"/>
    </row>
    <row r="278" spans="2:15" s="215" customFormat="1" ht="18.75">
      <c r="B278" s="285"/>
      <c r="C278" s="285"/>
      <c r="K278" s="285"/>
      <c r="L278" s="285"/>
      <c r="M278" s="283"/>
      <c r="N278" s="158"/>
      <c r="O278" s="299"/>
    </row>
    <row r="279" spans="2:15" s="215" customFormat="1" ht="18.75">
      <c r="B279" s="285"/>
      <c r="C279" s="285"/>
      <c r="K279" s="285"/>
      <c r="L279" s="285"/>
      <c r="M279" s="283"/>
      <c r="N279" s="158"/>
      <c r="O279" s="299"/>
    </row>
    <row r="280" spans="2:15" s="215" customFormat="1" ht="18.75">
      <c r="B280" s="285"/>
      <c r="C280" s="285"/>
      <c r="K280" s="285"/>
      <c r="L280" s="285"/>
      <c r="M280" s="283"/>
      <c r="N280" s="158"/>
      <c r="O280" s="299"/>
    </row>
    <row r="281" spans="2:15" s="215" customFormat="1" ht="18.75">
      <c r="B281" s="285"/>
      <c r="C281" s="285"/>
      <c r="K281" s="285"/>
      <c r="L281" s="285"/>
      <c r="M281" s="283"/>
      <c r="N281" s="158"/>
      <c r="O281" s="299"/>
    </row>
    <row r="282" spans="2:15" s="215" customFormat="1" ht="18.75">
      <c r="B282" s="285"/>
      <c r="C282" s="285"/>
      <c r="K282" s="285"/>
      <c r="L282" s="285"/>
      <c r="M282" s="283"/>
      <c r="N282" s="158"/>
      <c r="O282" s="299"/>
    </row>
    <row r="283" spans="2:15" s="215" customFormat="1" ht="18.75">
      <c r="B283" s="285"/>
      <c r="C283" s="285"/>
      <c r="K283" s="285"/>
      <c r="L283" s="285"/>
      <c r="M283" s="283"/>
      <c r="N283" s="158"/>
      <c r="O283" s="299"/>
    </row>
    <row r="284" spans="2:15" s="215" customFormat="1" ht="18.75">
      <c r="B284" s="285"/>
      <c r="C284" s="285"/>
      <c r="K284" s="285"/>
      <c r="L284" s="285"/>
      <c r="M284" s="283"/>
      <c r="N284" s="158"/>
      <c r="O284" s="299"/>
    </row>
    <row r="285" spans="2:15" s="215" customFormat="1" ht="18.75">
      <c r="B285" s="285"/>
      <c r="C285" s="285"/>
      <c r="K285" s="285"/>
      <c r="L285" s="285"/>
      <c r="M285" s="283"/>
      <c r="N285" s="158"/>
      <c r="O285" s="299"/>
    </row>
    <row r="286" spans="2:15" s="215" customFormat="1" ht="18.75">
      <c r="B286" s="285"/>
      <c r="C286" s="285"/>
      <c r="K286" s="285"/>
      <c r="L286" s="285"/>
      <c r="M286" s="283"/>
      <c r="N286" s="158"/>
      <c r="O286" s="299"/>
    </row>
    <row r="287" spans="2:15" s="215" customFormat="1" ht="18.75">
      <c r="B287" s="285"/>
      <c r="C287" s="285"/>
      <c r="K287" s="285"/>
      <c r="L287" s="285"/>
      <c r="M287" s="283"/>
      <c r="N287" s="158"/>
      <c r="O287" s="299"/>
    </row>
    <row r="288" spans="2:15" s="215" customFormat="1" ht="18.75">
      <c r="B288" s="285"/>
      <c r="C288" s="285"/>
      <c r="K288" s="285"/>
      <c r="L288" s="285"/>
      <c r="M288" s="283"/>
      <c r="N288" s="158"/>
      <c r="O288" s="299"/>
    </row>
    <row r="289" spans="2:15" s="215" customFormat="1" ht="18.75">
      <c r="B289" s="285"/>
      <c r="C289" s="285"/>
      <c r="K289" s="285"/>
      <c r="L289" s="285"/>
      <c r="M289" s="283"/>
      <c r="N289" s="158"/>
      <c r="O289" s="299"/>
    </row>
    <row r="290" spans="2:15" s="215" customFormat="1" ht="18.75">
      <c r="B290" s="285"/>
      <c r="C290" s="285"/>
      <c r="K290" s="285"/>
      <c r="L290" s="285"/>
      <c r="M290" s="283"/>
      <c r="N290" s="158"/>
      <c r="O290" s="299"/>
    </row>
    <row r="291" spans="2:15" s="215" customFormat="1" ht="18.75">
      <c r="B291" s="285"/>
      <c r="C291" s="285"/>
      <c r="K291" s="285"/>
      <c r="L291" s="285"/>
      <c r="M291" s="283"/>
      <c r="N291" s="158"/>
      <c r="O291" s="299"/>
    </row>
    <row r="292" spans="2:15" s="215" customFormat="1" ht="18.75">
      <c r="B292" s="285"/>
      <c r="C292" s="285"/>
      <c r="K292" s="285"/>
      <c r="L292" s="285"/>
      <c r="M292" s="283"/>
      <c r="N292" s="158"/>
      <c r="O292" s="299"/>
    </row>
    <row r="293" spans="2:15" s="215" customFormat="1" ht="18.75">
      <c r="B293" s="285"/>
      <c r="C293" s="285"/>
      <c r="K293" s="285"/>
      <c r="L293" s="285"/>
      <c r="M293" s="283"/>
      <c r="N293" s="158"/>
      <c r="O293" s="299"/>
    </row>
    <row r="294" spans="2:15" s="215" customFormat="1" ht="18.75">
      <c r="B294" s="285"/>
      <c r="C294" s="285"/>
      <c r="K294" s="285"/>
      <c r="L294" s="285"/>
      <c r="M294" s="283"/>
      <c r="N294" s="158"/>
      <c r="O294" s="299"/>
    </row>
    <row r="295" spans="2:15" s="215" customFormat="1" ht="18.75">
      <c r="B295" s="285"/>
      <c r="C295" s="285"/>
      <c r="K295" s="285"/>
      <c r="L295" s="285"/>
      <c r="M295" s="283"/>
      <c r="N295" s="158"/>
      <c r="O295" s="299"/>
    </row>
    <row r="296" spans="2:15" s="215" customFormat="1" ht="18.75">
      <c r="B296" s="285"/>
      <c r="C296" s="285"/>
      <c r="K296" s="285"/>
      <c r="L296" s="285"/>
      <c r="M296" s="283"/>
      <c r="N296" s="158"/>
      <c r="O296" s="299"/>
    </row>
    <row r="297" spans="2:15" s="215" customFormat="1" ht="18.75">
      <c r="B297" s="285"/>
      <c r="C297" s="285"/>
      <c r="K297" s="285"/>
      <c r="L297" s="285"/>
      <c r="M297" s="283"/>
      <c r="N297" s="158"/>
      <c r="O297" s="299"/>
    </row>
    <row r="298" spans="2:15" s="215" customFormat="1" ht="18.75">
      <c r="B298" s="285"/>
      <c r="C298" s="285"/>
      <c r="K298" s="285"/>
      <c r="L298" s="285"/>
      <c r="M298" s="283"/>
      <c r="N298" s="158"/>
      <c r="O298" s="299"/>
    </row>
    <row r="299" spans="2:15" s="215" customFormat="1" ht="18.75">
      <c r="B299" s="285"/>
      <c r="C299" s="285"/>
      <c r="K299" s="285"/>
      <c r="L299" s="285"/>
      <c r="M299" s="283"/>
      <c r="N299" s="158"/>
      <c r="O299" s="299"/>
    </row>
    <row r="300" spans="2:15" s="215" customFormat="1" ht="18.75">
      <c r="B300" s="285"/>
      <c r="C300" s="285"/>
      <c r="K300" s="285"/>
      <c r="L300" s="285"/>
      <c r="M300" s="283"/>
      <c r="N300" s="158"/>
      <c r="O300" s="299"/>
    </row>
    <row r="301" spans="2:15" s="215" customFormat="1" ht="18.75">
      <c r="B301" s="285"/>
      <c r="C301" s="285"/>
      <c r="K301" s="285"/>
      <c r="L301" s="285"/>
      <c r="M301" s="283"/>
      <c r="N301" s="158"/>
      <c r="O301" s="299"/>
    </row>
    <row r="302" spans="2:15" s="215" customFormat="1" ht="18.75">
      <c r="B302" s="285"/>
      <c r="C302" s="285"/>
      <c r="K302" s="285"/>
      <c r="L302" s="285"/>
      <c r="M302" s="283"/>
      <c r="N302" s="158"/>
      <c r="O302" s="299"/>
    </row>
    <row r="303" spans="2:15" s="215" customFormat="1" ht="18.75">
      <c r="B303" s="285"/>
      <c r="C303" s="285"/>
      <c r="K303" s="285"/>
      <c r="L303" s="285"/>
      <c r="M303" s="283"/>
      <c r="N303" s="158"/>
      <c r="O303" s="299"/>
    </row>
    <row r="304" spans="2:15" s="215" customFormat="1" ht="18.75">
      <c r="B304" s="285"/>
      <c r="C304" s="285"/>
      <c r="K304" s="285"/>
      <c r="L304" s="285"/>
      <c r="M304" s="283"/>
      <c r="N304" s="158"/>
      <c r="O304" s="299"/>
    </row>
    <row r="305" spans="2:15" s="215" customFormat="1" ht="18.75">
      <c r="B305" s="285"/>
      <c r="C305" s="285"/>
      <c r="K305" s="285"/>
      <c r="L305" s="285"/>
      <c r="M305" s="283"/>
      <c r="N305" s="158"/>
      <c r="O305" s="299"/>
    </row>
    <row r="306" spans="2:15" s="215" customFormat="1" ht="18.75">
      <c r="B306" s="285"/>
      <c r="C306" s="285"/>
      <c r="K306" s="285"/>
      <c r="L306" s="285"/>
      <c r="M306" s="283"/>
      <c r="N306" s="158"/>
      <c r="O306" s="299"/>
    </row>
    <row r="307" spans="2:15" s="215" customFormat="1" ht="18.75">
      <c r="B307" s="285"/>
      <c r="C307" s="285"/>
      <c r="K307" s="285"/>
      <c r="L307" s="285"/>
      <c r="M307" s="283"/>
      <c r="N307" s="158"/>
      <c r="O307" s="299"/>
    </row>
    <row r="308" spans="2:15" s="215" customFormat="1" ht="18.75">
      <c r="B308" s="285"/>
      <c r="C308" s="285"/>
      <c r="K308" s="285"/>
      <c r="L308" s="285"/>
      <c r="M308" s="283"/>
      <c r="N308" s="158"/>
      <c r="O308" s="299"/>
    </row>
    <row r="309" spans="2:15" s="215" customFormat="1" ht="18.75">
      <c r="B309" s="285"/>
      <c r="C309" s="285"/>
      <c r="K309" s="285"/>
      <c r="L309" s="285"/>
      <c r="M309" s="283"/>
      <c r="N309" s="158"/>
      <c r="O309" s="299"/>
    </row>
    <row r="310" spans="2:15" s="215" customFormat="1" ht="18.75">
      <c r="B310" s="285"/>
      <c r="C310" s="285"/>
      <c r="K310" s="285"/>
      <c r="L310" s="285"/>
      <c r="M310" s="283"/>
      <c r="N310" s="158"/>
      <c r="O310" s="299"/>
    </row>
    <row r="311" spans="2:15" s="215" customFormat="1" ht="18.75">
      <c r="B311" s="285"/>
      <c r="C311" s="285"/>
      <c r="K311" s="285"/>
      <c r="L311" s="285"/>
      <c r="M311" s="283"/>
      <c r="N311" s="158"/>
      <c r="O311" s="299"/>
    </row>
    <row r="312" spans="2:15" s="215" customFormat="1" ht="18.75">
      <c r="B312" s="285"/>
      <c r="C312" s="285"/>
      <c r="K312" s="285"/>
      <c r="L312" s="285"/>
      <c r="M312" s="283"/>
      <c r="N312" s="158"/>
      <c r="O312" s="299"/>
    </row>
    <row r="313" spans="2:15" s="215" customFormat="1" ht="18.75">
      <c r="B313" s="285"/>
      <c r="C313" s="285"/>
      <c r="K313" s="285"/>
      <c r="L313" s="285"/>
      <c r="M313" s="283"/>
      <c r="N313" s="158"/>
      <c r="O313" s="299"/>
    </row>
    <row r="314" spans="2:15" s="215" customFormat="1" ht="18.75">
      <c r="B314" s="285"/>
      <c r="C314" s="285"/>
      <c r="K314" s="285"/>
      <c r="L314" s="285"/>
      <c r="M314" s="283"/>
      <c r="N314" s="158"/>
      <c r="O314" s="299"/>
    </row>
    <row r="315" spans="2:15" s="215" customFormat="1" ht="18.75">
      <c r="B315" s="285"/>
      <c r="C315" s="285"/>
      <c r="K315" s="285"/>
      <c r="L315" s="285"/>
      <c r="M315" s="283"/>
      <c r="N315" s="158"/>
      <c r="O315" s="299"/>
    </row>
    <row r="316" spans="2:15" s="215" customFormat="1" ht="18.75">
      <c r="B316" s="285"/>
      <c r="C316" s="285"/>
      <c r="K316" s="285"/>
      <c r="L316" s="285"/>
      <c r="M316" s="283"/>
      <c r="N316" s="158"/>
      <c r="O316" s="299"/>
    </row>
    <row r="317" spans="2:15" s="215" customFormat="1" ht="18.75">
      <c r="B317" s="285"/>
      <c r="C317" s="285"/>
      <c r="K317" s="285"/>
      <c r="L317" s="285"/>
      <c r="M317" s="283"/>
      <c r="N317" s="158"/>
      <c r="O317" s="299"/>
    </row>
    <row r="318" spans="2:15" s="215" customFormat="1" ht="18.75">
      <c r="B318" s="285"/>
      <c r="C318" s="285"/>
      <c r="K318" s="285"/>
      <c r="L318" s="285"/>
      <c r="M318" s="283"/>
      <c r="N318" s="158"/>
      <c r="O318" s="299"/>
    </row>
    <row r="319" spans="2:15" s="215" customFormat="1" ht="18.75">
      <c r="B319" s="285"/>
      <c r="C319" s="285"/>
      <c r="K319" s="285"/>
      <c r="L319" s="285"/>
      <c r="M319" s="283"/>
      <c r="N319" s="158"/>
      <c r="O319" s="299"/>
    </row>
    <row r="320" spans="2:15" s="215" customFormat="1" ht="18.75">
      <c r="B320" s="285"/>
      <c r="C320" s="285"/>
      <c r="K320" s="285"/>
      <c r="L320" s="285"/>
      <c r="M320" s="283"/>
      <c r="N320" s="158"/>
      <c r="O320" s="299"/>
    </row>
    <row r="321" spans="2:15" s="215" customFormat="1" ht="18.75">
      <c r="B321" s="285"/>
      <c r="C321" s="285"/>
      <c r="K321" s="285"/>
      <c r="L321" s="285"/>
      <c r="M321" s="283"/>
      <c r="N321" s="158"/>
      <c r="O321" s="299"/>
    </row>
    <row r="322" spans="2:15" s="215" customFormat="1" ht="18.75">
      <c r="B322" s="285"/>
      <c r="C322" s="285"/>
      <c r="K322" s="285"/>
      <c r="L322" s="285"/>
      <c r="M322" s="283"/>
      <c r="N322" s="158"/>
      <c r="O322" s="299"/>
    </row>
    <row r="323" spans="2:15" s="215" customFormat="1" ht="18.75">
      <c r="B323" s="285"/>
      <c r="C323" s="285"/>
      <c r="K323" s="285"/>
      <c r="L323" s="285"/>
      <c r="M323" s="283"/>
      <c r="N323" s="158"/>
      <c r="O323" s="299"/>
    </row>
    <row r="324" spans="2:15" s="215" customFormat="1" ht="18.75">
      <c r="B324" s="285"/>
      <c r="C324" s="285"/>
      <c r="K324" s="285"/>
      <c r="L324" s="285"/>
      <c r="M324" s="283"/>
      <c r="N324" s="158"/>
      <c r="O324" s="299"/>
    </row>
    <row r="325" spans="2:15" s="215" customFormat="1" ht="18.75">
      <c r="B325" s="285"/>
      <c r="C325" s="285"/>
      <c r="K325" s="285"/>
      <c r="L325" s="285"/>
      <c r="M325" s="283"/>
      <c r="N325" s="158"/>
      <c r="O325" s="299"/>
    </row>
    <row r="326" spans="2:15" s="215" customFormat="1" ht="18.75">
      <c r="B326" s="285"/>
      <c r="C326" s="285"/>
      <c r="K326" s="285"/>
      <c r="L326" s="285"/>
      <c r="M326" s="283"/>
      <c r="N326" s="158"/>
      <c r="O326" s="299"/>
    </row>
    <row r="327" spans="2:15" s="215" customFormat="1" ht="18.75">
      <c r="B327" s="285"/>
      <c r="C327" s="285"/>
      <c r="K327" s="285"/>
      <c r="L327" s="285"/>
      <c r="M327" s="283"/>
      <c r="N327" s="158"/>
      <c r="O327" s="299"/>
    </row>
    <row r="328" spans="2:15" s="215" customFormat="1" ht="18.75">
      <c r="B328" s="285"/>
      <c r="C328" s="285"/>
      <c r="K328" s="285"/>
      <c r="L328" s="285"/>
      <c r="M328" s="283"/>
      <c r="N328" s="158"/>
      <c r="O328" s="299"/>
    </row>
    <row r="329" spans="2:15" s="215" customFormat="1" ht="18.75">
      <c r="B329" s="285"/>
      <c r="C329" s="285"/>
      <c r="K329" s="285"/>
      <c r="L329" s="285"/>
      <c r="M329" s="283"/>
      <c r="N329" s="158"/>
      <c r="O329" s="299"/>
    </row>
    <row r="330" spans="2:15" s="215" customFormat="1" ht="18.75">
      <c r="B330" s="285"/>
      <c r="C330" s="285"/>
      <c r="K330" s="285"/>
      <c r="L330" s="285"/>
      <c r="M330" s="283"/>
      <c r="N330" s="158"/>
      <c r="O330" s="299"/>
    </row>
    <row r="331" spans="2:15" s="215" customFormat="1" ht="18.75">
      <c r="B331" s="285"/>
      <c r="C331" s="285"/>
      <c r="K331" s="285"/>
      <c r="L331" s="285"/>
      <c r="M331" s="283"/>
      <c r="N331" s="158"/>
      <c r="O331" s="299"/>
    </row>
    <row r="332" spans="2:15" s="215" customFormat="1" ht="18.75">
      <c r="B332" s="285"/>
      <c r="C332" s="285"/>
      <c r="K332" s="285"/>
      <c r="L332" s="285"/>
      <c r="M332" s="283"/>
      <c r="N332" s="158"/>
      <c r="O332" s="299"/>
    </row>
    <row r="333" spans="2:15" s="215" customFormat="1" ht="18.75">
      <c r="B333" s="285"/>
      <c r="C333" s="285"/>
      <c r="K333" s="285"/>
      <c r="L333" s="285"/>
      <c r="M333" s="283"/>
      <c r="N333" s="158"/>
      <c r="O333" s="299"/>
    </row>
    <row r="334" spans="2:15" s="215" customFormat="1" ht="18.75">
      <c r="B334" s="285"/>
      <c r="C334" s="285"/>
      <c r="K334" s="285"/>
      <c r="L334" s="285"/>
      <c r="M334" s="283"/>
      <c r="N334" s="158"/>
      <c r="O334" s="299"/>
    </row>
    <row r="335" spans="2:15" s="215" customFormat="1" ht="18.75">
      <c r="B335" s="285"/>
      <c r="C335" s="285"/>
      <c r="K335" s="285"/>
      <c r="L335" s="285"/>
      <c r="M335" s="283"/>
      <c r="N335" s="158"/>
      <c r="O335" s="299"/>
    </row>
    <row r="336" spans="2:15" s="215" customFormat="1" ht="18.75">
      <c r="B336" s="285"/>
      <c r="C336" s="285"/>
      <c r="K336" s="285"/>
      <c r="L336" s="285"/>
      <c r="M336" s="283"/>
      <c r="N336" s="158"/>
      <c r="O336" s="299"/>
    </row>
    <row r="337" spans="2:15" s="215" customFormat="1" ht="18.75">
      <c r="B337" s="285"/>
      <c r="C337" s="285"/>
      <c r="K337" s="285"/>
      <c r="L337" s="285"/>
      <c r="M337" s="283"/>
      <c r="N337" s="158"/>
      <c r="O337" s="299"/>
    </row>
    <row r="338" spans="2:15" s="215" customFormat="1" ht="18.75">
      <c r="B338" s="285"/>
      <c r="C338" s="285"/>
      <c r="K338" s="285"/>
      <c r="L338" s="285"/>
      <c r="M338" s="283"/>
      <c r="N338" s="158"/>
      <c r="O338" s="299"/>
    </row>
    <row r="339" spans="2:15" s="215" customFormat="1" ht="18.75">
      <c r="B339" s="285"/>
      <c r="C339" s="285"/>
      <c r="K339" s="285"/>
      <c r="L339" s="285"/>
      <c r="M339" s="283"/>
      <c r="N339" s="158"/>
      <c r="O339" s="299"/>
    </row>
    <row r="340" spans="2:15" s="215" customFormat="1" ht="18.75">
      <c r="B340" s="285"/>
      <c r="C340" s="285"/>
      <c r="K340" s="285"/>
      <c r="L340" s="285"/>
      <c r="M340" s="283"/>
      <c r="N340" s="158"/>
      <c r="O340" s="299"/>
    </row>
    <row r="341" spans="2:15" s="215" customFormat="1" ht="18.75">
      <c r="B341" s="285"/>
      <c r="C341" s="285"/>
      <c r="K341" s="285"/>
      <c r="L341" s="285"/>
      <c r="M341" s="283"/>
      <c r="N341" s="158"/>
      <c r="O341" s="299"/>
    </row>
    <row r="342" spans="2:15" s="215" customFormat="1" ht="18.75">
      <c r="B342" s="285"/>
      <c r="C342" s="285"/>
      <c r="K342" s="285"/>
      <c r="L342" s="285"/>
      <c r="M342" s="283"/>
      <c r="N342" s="158"/>
      <c r="O342" s="299"/>
    </row>
    <row r="343" spans="2:15" s="215" customFormat="1" ht="18.75">
      <c r="B343" s="285"/>
      <c r="C343" s="285"/>
      <c r="K343" s="285"/>
      <c r="L343" s="285"/>
      <c r="M343" s="283"/>
      <c r="N343" s="158"/>
      <c r="O343" s="299"/>
    </row>
    <row r="344" spans="2:15" s="215" customFormat="1" ht="18.75">
      <c r="B344" s="285"/>
      <c r="C344" s="285"/>
      <c r="K344" s="285"/>
      <c r="L344" s="285"/>
      <c r="M344" s="283"/>
      <c r="N344" s="158"/>
      <c r="O344" s="299"/>
    </row>
    <row r="345" spans="2:15" s="215" customFormat="1" ht="18.75">
      <c r="B345" s="285"/>
      <c r="C345" s="285"/>
      <c r="K345" s="285"/>
      <c r="L345" s="285"/>
      <c r="M345" s="283"/>
      <c r="N345" s="158"/>
      <c r="O345" s="299"/>
    </row>
    <row r="346" spans="2:15" s="215" customFormat="1" ht="18.75">
      <c r="B346" s="285"/>
      <c r="C346" s="285"/>
      <c r="K346" s="285"/>
      <c r="L346" s="285"/>
      <c r="M346" s="283"/>
      <c r="N346" s="158"/>
      <c r="O346" s="299"/>
    </row>
    <row r="347" spans="2:15" s="215" customFormat="1" ht="18.75">
      <c r="B347" s="285"/>
      <c r="C347" s="285"/>
      <c r="K347" s="285"/>
      <c r="L347" s="285"/>
      <c r="M347" s="283"/>
      <c r="N347" s="158"/>
      <c r="O347" s="299"/>
    </row>
    <row r="348" spans="2:15" s="215" customFormat="1" ht="18.75">
      <c r="B348" s="285"/>
      <c r="C348" s="285"/>
      <c r="K348" s="285"/>
      <c r="L348" s="285"/>
      <c r="M348" s="283"/>
      <c r="N348" s="158"/>
      <c r="O348" s="299"/>
    </row>
    <row r="349" spans="2:15" s="215" customFormat="1" ht="18.75">
      <c r="B349" s="285"/>
      <c r="C349" s="285"/>
      <c r="K349" s="285"/>
      <c r="L349" s="285"/>
      <c r="M349" s="283"/>
      <c r="N349" s="158"/>
      <c r="O349" s="299"/>
    </row>
    <row r="350" spans="2:15" s="215" customFormat="1" ht="18.75">
      <c r="B350" s="285"/>
      <c r="C350" s="285"/>
      <c r="K350" s="285"/>
      <c r="L350" s="285"/>
      <c r="M350" s="283"/>
      <c r="N350" s="158"/>
      <c r="O350" s="299"/>
    </row>
    <row r="351" spans="2:15" s="215" customFormat="1" ht="18.75">
      <c r="B351" s="285"/>
      <c r="C351" s="285"/>
      <c r="K351" s="285"/>
      <c r="L351" s="285"/>
      <c r="M351" s="283"/>
      <c r="N351" s="158"/>
      <c r="O351" s="299"/>
    </row>
    <row r="352" spans="2:15" s="215" customFormat="1" ht="18.75">
      <c r="B352" s="285"/>
      <c r="C352" s="285"/>
      <c r="K352" s="285"/>
      <c r="L352" s="285"/>
      <c r="M352" s="283"/>
      <c r="N352" s="158"/>
      <c r="O352" s="299"/>
    </row>
    <row r="353" spans="2:15" s="215" customFormat="1" ht="18.75">
      <c r="B353" s="285"/>
      <c r="C353" s="285"/>
      <c r="K353" s="285"/>
      <c r="L353" s="285"/>
      <c r="M353" s="283"/>
      <c r="N353" s="158"/>
      <c r="O353" s="299"/>
    </row>
    <row r="354" spans="2:15" s="215" customFormat="1" ht="18.75">
      <c r="B354" s="285"/>
      <c r="C354" s="285"/>
      <c r="K354" s="285"/>
      <c r="L354" s="285"/>
      <c r="M354" s="283"/>
      <c r="N354" s="158"/>
      <c r="O354" s="299"/>
    </row>
    <row r="355" spans="2:15" s="215" customFormat="1" ht="18.75">
      <c r="B355" s="285"/>
      <c r="C355" s="285"/>
      <c r="K355" s="285"/>
      <c r="L355" s="285"/>
      <c r="M355" s="283"/>
      <c r="N355" s="158"/>
      <c r="O355" s="299"/>
    </row>
    <row r="356" spans="2:15" s="215" customFormat="1" ht="18.75">
      <c r="B356" s="285"/>
      <c r="C356" s="285"/>
      <c r="K356" s="285"/>
      <c r="L356" s="285"/>
      <c r="M356" s="283"/>
      <c r="N356" s="158"/>
      <c r="O356" s="299"/>
    </row>
    <row r="357" spans="2:15" s="215" customFormat="1" ht="18.75">
      <c r="B357" s="285"/>
      <c r="C357" s="285"/>
      <c r="K357" s="285"/>
      <c r="L357" s="285"/>
      <c r="M357" s="283"/>
      <c r="N357" s="158"/>
      <c r="O357" s="299"/>
    </row>
    <row r="358" spans="2:15" s="215" customFormat="1" ht="18.75">
      <c r="B358" s="285"/>
      <c r="C358" s="285"/>
      <c r="K358" s="285"/>
      <c r="L358" s="285"/>
      <c r="M358" s="283"/>
      <c r="N358" s="158"/>
      <c r="O358" s="299"/>
    </row>
    <row r="359" spans="2:15" s="215" customFormat="1" ht="18.75">
      <c r="B359" s="285"/>
      <c r="C359" s="285"/>
      <c r="K359" s="285"/>
      <c r="L359" s="285"/>
      <c r="M359" s="283"/>
      <c r="N359" s="158"/>
      <c r="O359" s="299"/>
    </row>
    <row r="360" spans="2:15" s="215" customFormat="1" ht="18.75">
      <c r="B360" s="285"/>
      <c r="C360" s="285"/>
      <c r="K360" s="285"/>
      <c r="L360" s="285"/>
      <c r="M360" s="283"/>
      <c r="N360" s="158"/>
      <c r="O360" s="299"/>
    </row>
    <row r="361" spans="2:15" s="215" customFormat="1" ht="18.75">
      <c r="B361" s="285"/>
      <c r="C361" s="285"/>
      <c r="K361" s="285"/>
      <c r="L361" s="285"/>
      <c r="M361" s="283"/>
      <c r="N361" s="158"/>
      <c r="O361" s="299"/>
    </row>
    <row r="362" spans="2:15" s="215" customFormat="1" ht="18.75">
      <c r="B362" s="285"/>
      <c r="C362" s="285"/>
      <c r="K362" s="285"/>
      <c r="L362" s="285"/>
      <c r="M362" s="283"/>
      <c r="N362" s="158"/>
      <c r="O362" s="299"/>
    </row>
    <row r="363" spans="2:15" s="215" customFormat="1" ht="18.75">
      <c r="B363" s="285"/>
      <c r="C363" s="285"/>
      <c r="K363" s="285"/>
      <c r="L363" s="285"/>
      <c r="M363" s="283"/>
      <c r="N363" s="158"/>
      <c r="O363" s="299"/>
    </row>
    <row r="364" spans="2:15" s="215" customFormat="1" ht="18.75">
      <c r="B364" s="285"/>
      <c r="C364" s="285"/>
      <c r="K364" s="285"/>
      <c r="L364" s="285"/>
      <c r="M364" s="283"/>
      <c r="N364" s="158"/>
      <c r="O364" s="299"/>
    </row>
    <row r="365" spans="2:15" s="215" customFormat="1" ht="18.75">
      <c r="B365" s="285"/>
      <c r="C365" s="285"/>
      <c r="K365" s="285"/>
      <c r="L365" s="285"/>
      <c r="M365" s="283"/>
      <c r="N365" s="158"/>
      <c r="O365" s="299"/>
    </row>
    <row r="366" spans="2:15" s="215" customFormat="1" ht="18.75">
      <c r="B366" s="285"/>
      <c r="C366" s="285"/>
      <c r="K366" s="285"/>
      <c r="L366" s="285"/>
      <c r="M366" s="283"/>
      <c r="N366" s="158"/>
      <c r="O366" s="299"/>
    </row>
    <row r="367" spans="2:15" s="215" customFormat="1" ht="18.75">
      <c r="B367" s="285"/>
      <c r="C367" s="285"/>
      <c r="K367" s="285"/>
      <c r="L367" s="285"/>
      <c r="M367" s="283"/>
      <c r="N367" s="158"/>
      <c r="O367" s="299"/>
    </row>
    <row r="368" spans="2:15" s="215" customFormat="1" ht="18.75">
      <c r="B368" s="285"/>
      <c r="C368" s="285"/>
      <c r="K368" s="285"/>
      <c r="L368" s="285"/>
      <c r="M368" s="283"/>
      <c r="N368" s="158"/>
      <c r="O368" s="299"/>
    </row>
    <row r="369" spans="2:15" s="215" customFormat="1" ht="18.75">
      <c r="B369" s="285"/>
      <c r="C369" s="285"/>
      <c r="K369" s="285"/>
      <c r="L369" s="285"/>
      <c r="M369" s="283"/>
      <c r="N369" s="158"/>
      <c r="O369" s="299"/>
    </row>
    <row r="370" spans="2:15" s="215" customFormat="1" ht="18.75">
      <c r="B370" s="285"/>
      <c r="C370" s="285"/>
      <c r="K370" s="285"/>
      <c r="L370" s="285"/>
      <c r="M370" s="283"/>
      <c r="N370" s="158"/>
      <c r="O370" s="299"/>
    </row>
    <row r="371" spans="2:15" s="215" customFormat="1" ht="18.75">
      <c r="B371" s="285"/>
      <c r="C371" s="285"/>
      <c r="K371" s="285"/>
      <c r="L371" s="285"/>
      <c r="M371" s="283"/>
      <c r="N371" s="158"/>
      <c r="O371" s="299"/>
    </row>
    <row r="372" spans="2:15" s="215" customFormat="1" ht="18.75">
      <c r="B372" s="285"/>
      <c r="C372" s="285"/>
      <c r="K372" s="285"/>
      <c r="L372" s="285"/>
      <c r="M372" s="283"/>
      <c r="N372" s="158"/>
      <c r="O372" s="299"/>
    </row>
    <row r="373" spans="2:15" s="215" customFormat="1" ht="18.75">
      <c r="B373" s="285"/>
      <c r="C373" s="285"/>
      <c r="K373" s="285"/>
      <c r="L373" s="285"/>
      <c r="M373" s="283"/>
      <c r="N373" s="158"/>
      <c r="O373" s="299"/>
    </row>
    <row r="374" spans="2:15" s="215" customFormat="1" ht="18.75">
      <c r="B374" s="285"/>
      <c r="C374" s="285"/>
      <c r="K374" s="285"/>
      <c r="L374" s="285"/>
      <c r="M374" s="283"/>
      <c r="N374" s="158"/>
      <c r="O374" s="299"/>
    </row>
    <row r="375" spans="2:15" s="215" customFormat="1" ht="18.75">
      <c r="B375" s="285"/>
      <c r="C375" s="285"/>
      <c r="K375" s="285"/>
      <c r="L375" s="285"/>
      <c r="M375" s="283"/>
      <c r="N375" s="158"/>
      <c r="O375" s="299"/>
    </row>
    <row r="376" spans="2:15" s="215" customFormat="1" ht="18.75">
      <c r="B376" s="285"/>
      <c r="C376" s="285"/>
      <c r="K376" s="285"/>
      <c r="L376" s="285"/>
      <c r="M376" s="283"/>
      <c r="N376" s="158"/>
      <c r="O376" s="299"/>
    </row>
    <row r="377" spans="2:15" s="215" customFormat="1" ht="18.75">
      <c r="B377" s="285"/>
      <c r="C377" s="285"/>
      <c r="K377" s="285"/>
      <c r="L377" s="285"/>
      <c r="M377" s="283"/>
      <c r="N377" s="158"/>
      <c r="O377" s="299"/>
    </row>
    <row r="378" spans="2:15" s="215" customFormat="1" ht="18.75">
      <c r="B378" s="285"/>
      <c r="C378" s="285"/>
      <c r="K378" s="285"/>
      <c r="L378" s="285"/>
      <c r="M378" s="283"/>
      <c r="N378" s="158"/>
      <c r="O378" s="299"/>
    </row>
    <row r="379" spans="2:15" s="215" customFormat="1" ht="18.75">
      <c r="B379" s="285"/>
      <c r="C379" s="285"/>
      <c r="K379" s="285"/>
      <c r="L379" s="285"/>
      <c r="M379" s="283"/>
      <c r="N379" s="158"/>
      <c r="O379" s="299"/>
    </row>
    <row r="380" spans="2:15" s="215" customFormat="1" ht="18.75">
      <c r="B380" s="285"/>
      <c r="C380" s="285"/>
      <c r="K380" s="285"/>
      <c r="L380" s="285"/>
      <c r="M380" s="283"/>
      <c r="N380" s="158"/>
      <c r="O380" s="299"/>
    </row>
    <row r="381" spans="2:15" s="215" customFormat="1" ht="18.75">
      <c r="B381" s="285"/>
      <c r="C381" s="285"/>
      <c r="K381" s="285"/>
      <c r="L381" s="285"/>
      <c r="M381" s="283"/>
      <c r="N381" s="158"/>
      <c r="O381" s="299"/>
    </row>
    <row r="382" spans="2:15" s="215" customFormat="1" ht="18.75">
      <c r="B382" s="285"/>
      <c r="C382" s="285"/>
      <c r="K382" s="285"/>
      <c r="L382" s="285"/>
      <c r="M382" s="283"/>
      <c r="N382" s="158"/>
      <c r="O382" s="299"/>
    </row>
    <row r="383" spans="2:15" s="215" customFormat="1" ht="18.75">
      <c r="B383" s="285"/>
      <c r="C383" s="285"/>
      <c r="K383" s="285"/>
      <c r="L383" s="285"/>
      <c r="M383" s="283"/>
      <c r="N383" s="158"/>
      <c r="O383" s="299"/>
    </row>
    <row r="384" spans="2:15" s="215" customFormat="1" ht="18.75">
      <c r="B384" s="285"/>
      <c r="C384" s="285"/>
      <c r="K384" s="285"/>
      <c r="L384" s="285"/>
      <c r="M384" s="283"/>
      <c r="N384" s="158"/>
      <c r="O384" s="299"/>
    </row>
    <row r="385" spans="2:15" s="215" customFormat="1" ht="18.75">
      <c r="B385" s="285"/>
      <c r="C385" s="285"/>
      <c r="K385" s="285"/>
      <c r="L385" s="285"/>
      <c r="M385" s="283"/>
      <c r="N385" s="158"/>
      <c r="O385" s="299"/>
    </row>
    <row r="386" spans="2:15" s="215" customFormat="1" ht="18.75">
      <c r="B386" s="285"/>
      <c r="C386" s="285"/>
      <c r="K386" s="285"/>
      <c r="L386" s="285"/>
      <c r="M386" s="283"/>
      <c r="N386" s="158"/>
      <c r="O386" s="299"/>
    </row>
    <row r="387" spans="2:15" s="215" customFormat="1" ht="18.75">
      <c r="B387" s="285"/>
      <c r="C387" s="285"/>
      <c r="K387" s="285"/>
      <c r="L387" s="285"/>
      <c r="M387" s="283"/>
      <c r="N387" s="158"/>
      <c r="O387" s="299"/>
    </row>
    <row r="388" spans="2:15" s="215" customFormat="1" ht="18.75">
      <c r="B388" s="285"/>
      <c r="C388" s="285"/>
      <c r="K388" s="285"/>
      <c r="L388" s="285"/>
      <c r="M388" s="283"/>
      <c r="N388" s="158"/>
      <c r="O388" s="299"/>
    </row>
    <row r="389" spans="2:15" s="215" customFormat="1" ht="18.75">
      <c r="B389" s="285"/>
      <c r="C389" s="285"/>
      <c r="K389" s="285"/>
      <c r="L389" s="285"/>
      <c r="M389" s="283"/>
      <c r="N389" s="158"/>
      <c r="O389" s="299"/>
    </row>
    <row r="390" spans="2:15" s="215" customFormat="1" ht="18.75">
      <c r="B390" s="285"/>
      <c r="C390" s="285"/>
      <c r="K390" s="285"/>
      <c r="L390" s="285"/>
      <c r="M390" s="283"/>
      <c r="N390" s="158"/>
      <c r="O390" s="299"/>
    </row>
    <row r="391" spans="2:15" s="215" customFormat="1" ht="18.75">
      <c r="B391" s="285"/>
      <c r="C391" s="285"/>
      <c r="K391" s="285"/>
      <c r="L391" s="285"/>
      <c r="M391" s="283"/>
      <c r="N391" s="158"/>
      <c r="O391" s="299"/>
    </row>
    <row r="392" spans="2:15" s="215" customFormat="1" ht="18.75">
      <c r="B392" s="285"/>
      <c r="C392" s="285"/>
      <c r="K392" s="285"/>
      <c r="L392" s="285"/>
      <c r="M392" s="283"/>
      <c r="N392" s="158"/>
      <c r="O392" s="299"/>
    </row>
    <row r="393" spans="2:15" s="215" customFormat="1" ht="18.75">
      <c r="B393" s="285"/>
      <c r="C393" s="285"/>
      <c r="K393" s="285"/>
      <c r="L393" s="285"/>
      <c r="M393" s="283"/>
      <c r="N393" s="158"/>
      <c r="O393" s="299"/>
    </row>
    <row r="394" spans="2:15" s="215" customFormat="1" ht="18.75">
      <c r="B394" s="285"/>
      <c r="C394" s="285"/>
      <c r="K394" s="285"/>
      <c r="L394" s="285"/>
      <c r="M394" s="283"/>
      <c r="N394" s="158"/>
      <c r="O394" s="299"/>
    </row>
    <row r="395" spans="2:15" s="215" customFormat="1" ht="18.75">
      <c r="B395" s="285"/>
      <c r="C395" s="285"/>
      <c r="K395" s="285"/>
      <c r="L395" s="285"/>
      <c r="M395" s="283"/>
      <c r="N395" s="158"/>
      <c r="O395" s="299"/>
    </row>
    <row r="396" spans="2:15" s="215" customFormat="1" ht="18.75">
      <c r="B396" s="285"/>
      <c r="C396" s="285"/>
      <c r="K396" s="285"/>
      <c r="L396" s="285"/>
      <c r="M396" s="283"/>
      <c r="N396" s="158"/>
      <c r="O396" s="299"/>
    </row>
    <row r="397" spans="2:15" s="215" customFormat="1" ht="18.75">
      <c r="B397" s="285"/>
      <c r="C397" s="285"/>
      <c r="K397" s="285"/>
      <c r="L397" s="285"/>
      <c r="M397" s="283"/>
      <c r="N397" s="158"/>
      <c r="O397" s="299"/>
    </row>
    <row r="398" spans="2:15" s="215" customFormat="1" ht="18.75">
      <c r="B398" s="285"/>
      <c r="C398" s="285"/>
      <c r="K398" s="285"/>
      <c r="L398" s="285"/>
      <c r="M398" s="283"/>
      <c r="N398" s="158"/>
      <c r="O398" s="299"/>
    </row>
    <row r="399" spans="2:15" s="215" customFormat="1" ht="18.75">
      <c r="B399" s="285"/>
      <c r="C399" s="285"/>
      <c r="K399" s="285"/>
      <c r="L399" s="285"/>
      <c r="M399" s="283"/>
      <c r="N399" s="158"/>
      <c r="O399" s="299"/>
    </row>
    <row r="400" spans="2:15" s="215" customFormat="1" ht="18.75">
      <c r="B400" s="285"/>
      <c r="C400" s="285"/>
      <c r="K400" s="285"/>
      <c r="L400" s="285"/>
      <c r="M400" s="283"/>
      <c r="N400" s="158"/>
      <c r="O400" s="299"/>
    </row>
    <row r="401" spans="2:15" s="215" customFormat="1" ht="18.75">
      <c r="B401" s="285"/>
      <c r="C401" s="285"/>
      <c r="K401" s="285"/>
      <c r="L401" s="285"/>
      <c r="M401" s="283"/>
      <c r="N401" s="158"/>
      <c r="O401" s="299"/>
    </row>
    <row r="402" spans="2:15" s="215" customFormat="1" ht="18.75">
      <c r="B402" s="285"/>
      <c r="C402" s="285"/>
      <c r="K402" s="285"/>
      <c r="L402" s="285"/>
      <c r="M402" s="283"/>
      <c r="N402" s="158"/>
      <c r="O402" s="299"/>
    </row>
    <row r="403" spans="2:15" s="215" customFormat="1" ht="18.75">
      <c r="B403" s="285"/>
      <c r="C403" s="285"/>
      <c r="K403" s="285"/>
      <c r="L403" s="285"/>
      <c r="M403" s="283"/>
      <c r="N403" s="158"/>
      <c r="O403" s="299"/>
    </row>
    <row r="404" spans="2:15" s="215" customFormat="1" ht="18.75">
      <c r="B404" s="285"/>
      <c r="C404" s="285"/>
      <c r="K404" s="285"/>
      <c r="L404" s="285"/>
      <c r="M404" s="283"/>
      <c r="N404" s="158"/>
      <c r="O404" s="299"/>
    </row>
    <row r="405" spans="2:15" s="215" customFormat="1" ht="18.75">
      <c r="B405" s="285"/>
      <c r="C405" s="285"/>
      <c r="K405" s="285"/>
      <c r="L405" s="285"/>
      <c r="M405" s="283"/>
      <c r="N405" s="158"/>
      <c r="O405" s="299"/>
    </row>
    <row r="406" spans="2:15" s="215" customFormat="1" ht="18.75">
      <c r="B406" s="285"/>
      <c r="C406" s="285"/>
      <c r="K406" s="285"/>
      <c r="L406" s="285"/>
      <c r="M406" s="283"/>
      <c r="N406" s="158"/>
      <c r="O406" s="299"/>
    </row>
    <row r="407" spans="2:15" s="215" customFormat="1" ht="18.75">
      <c r="B407" s="285"/>
      <c r="C407" s="285"/>
      <c r="K407" s="285"/>
      <c r="L407" s="285"/>
      <c r="M407" s="283"/>
      <c r="N407" s="158"/>
      <c r="O407" s="299"/>
    </row>
    <row r="408" spans="2:15" s="215" customFormat="1" ht="18.75">
      <c r="B408" s="285"/>
      <c r="C408" s="285"/>
      <c r="K408" s="285"/>
      <c r="L408" s="285"/>
      <c r="M408" s="283"/>
      <c r="N408" s="158"/>
      <c r="O408" s="299"/>
    </row>
    <row r="409" spans="2:15" s="215" customFormat="1" ht="18.75">
      <c r="B409" s="285"/>
      <c r="C409" s="285"/>
      <c r="K409" s="285"/>
      <c r="L409" s="285"/>
      <c r="M409" s="283"/>
      <c r="N409" s="158"/>
      <c r="O409" s="299"/>
    </row>
    <row r="410" spans="2:15" s="215" customFormat="1" ht="18.75">
      <c r="B410" s="285"/>
      <c r="C410" s="285"/>
      <c r="K410" s="285"/>
      <c r="L410" s="285"/>
      <c r="M410" s="283"/>
      <c r="N410" s="158"/>
      <c r="O410" s="299"/>
    </row>
    <row r="411" spans="2:15" s="215" customFormat="1" ht="18.75">
      <c r="B411" s="285"/>
      <c r="C411" s="285"/>
      <c r="K411" s="285"/>
      <c r="L411" s="285"/>
      <c r="M411" s="283"/>
      <c r="N411" s="158"/>
      <c r="O411" s="299"/>
    </row>
    <row r="412" spans="2:15" s="215" customFormat="1" ht="18.75">
      <c r="B412" s="285"/>
      <c r="C412" s="285"/>
      <c r="K412" s="285"/>
      <c r="L412" s="285"/>
      <c r="M412" s="283"/>
      <c r="N412" s="158"/>
      <c r="O412" s="299"/>
    </row>
    <row r="413" spans="2:15" s="215" customFormat="1" ht="18.75">
      <c r="B413" s="285"/>
      <c r="C413" s="285"/>
      <c r="K413" s="285"/>
      <c r="L413" s="285"/>
      <c r="M413" s="283"/>
      <c r="N413" s="158"/>
      <c r="O413" s="299"/>
    </row>
    <row r="414" spans="2:15" s="215" customFormat="1" ht="18.75">
      <c r="B414" s="285"/>
      <c r="C414" s="285"/>
      <c r="K414" s="285"/>
      <c r="L414" s="285"/>
      <c r="M414" s="283"/>
      <c r="N414" s="158"/>
      <c r="O414" s="299"/>
    </row>
    <row r="415" spans="2:15" s="215" customFormat="1" ht="18.75">
      <c r="B415" s="285"/>
      <c r="C415" s="285"/>
      <c r="K415" s="285"/>
      <c r="L415" s="285"/>
      <c r="M415" s="283"/>
      <c r="N415" s="158"/>
      <c r="O415" s="299"/>
    </row>
    <row r="416" spans="2:15" s="215" customFormat="1" ht="18.75">
      <c r="B416" s="285"/>
      <c r="C416" s="285"/>
      <c r="K416" s="285"/>
      <c r="L416" s="285"/>
      <c r="M416" s="283"/>
      <c r="N416" s="158"/>
      <c r="O416" s="299"/>
    </row>
    <row r="417" spans="2:15" s="215" customFormat="1" ht="18.75">
      <c r="B417" s="285"/>
      <c r="C417" s="285"/>
      <c r="K417" s="285"/>
      <c r="L417" s="285"/>
      <c r="M417" s="283"/>
      <c r="N417" s="158"/>
      <c r="O417" s="299"/>
    </row>
    <row r="418" spans="2:15" s="215" customFormat="1" ht="18.75">
      <c r="B418" s="285"/>
      <c r="C418" s="285"/>
      <c r="K418" s="285"/>
      <c r="L418" s="285"/>
      <c r="M418" s="283"/>
      <c r="N418" s="158"/>
      <c r="O418" s="299"/>
    </row>
    <row r="419" spans="2:15" s="215" customFormat="1" ht="18.75">
      <c r="B419" s="285"/>
      <c r="C419" s="285"/>
      <c r="K419" s="285"/>
      <c r="L419" s="285"/>
      <c r="M419" s="283"/>
      <c r="N419" s="158"/>
      <c r="O419" s="299"/>
    </row>
    <row r="420" spans="2:15" s="215" customFormat="1" ht="18.75">
      <c r="B420" s="285"/>
      <c r="C420" s="285"/>
      <c r="K420" s="285"/>
      <c r="L420" s="285"/>
      <c r="M420" s="283"/>
      <c r="N420" s="158"/>
      <c r="O420" s="299"/>
    </row>
    <row r="421" spans="2:15" s="215" customFormat="1" ht="18.75">
      <c r="B421" s="285"/>
      <c r="C421" s="285"/>
      <c r="K421" s="285"/>
      <c r="L421" s="285"/>
      <c r="M421" s="283"/>
      <c r="N421" s="158"/>
      <c r="O421" s="299"/>
    </row>
    <row r="422" spans="2:15" s="215" customFormat="1" ht="18.75">
      <c r="B422" s="285"/>
      <c r="C422" s="285"/>
      <c r="K422" s="285"/>
      <c r="L422" s="285"/>
      <c r="M422" s="283"/>
      <c r="N422" s="158"/>
      <c r="O422" s="299"/>
    </row>
    <row r="423" spans="2:15" s="215" customFormat="1" ht="18.75">
      <c r="B423" s="285"/>
      <c r="C423" s="285"/>
      <c r="K423" s="285"/>
      <c r="L423" s="285"/>
      <c r="M423" s="283"/>
      <c r="N423" s="158"/>
      <c r="O423" s="299"/>
    </row>
    <row r="424" spans="2:15" s="215" customFormat="1" ht="18.75">
      <c r="B424" s="285"/>
      <c r="C424" s="285"/>
      <c r="K424" s="285"/>
      <c r="L424" s="285"/>
      <c r="M424" s="283"/>
      <c r="N424" s="158"/>
      <c r="O424" s="299"/>
    </row>
    <row r="425" spans="2:15" s="215" customFormat="1" ht="18.75">
      <c r="B425" s="285"/>
      <c r="C425" s="285"/>
      <c r="K425" s="285"/>
      <c r="L425" s="285"/>
      <c r="M425" s="283"/>
      <c r="N425" s="158"/>
      <c r="O425" s="299"/>
    </row>
    <row r="426" spans="2:15" s="215" customFormat="1" ht="18.75">
      <c r="B426" s="285"/>
      <c r="C426" s="285"/>
      <c r="K426" s="285"/>
      <c r="L426" s="285"/>
      <c r="M426" s="283"/>
      <c r="N426" s="158"/>
      <c r="O426" s="299"/>
    </row>
    <row r="427" spans="2:15" s="215" customFormat="1" ht="18.75">
      <c r="B427" s="285"/>
      <c r="C427" s="285"/>
      <c r="K427" s="285"/>
      <c r="L427" s="285"/>
      <c r="M427" s="283"/>
      <c r="N427" s="158"/>
      <c r="O427" s="299"/>
    </row>
    <row r="428" spans="2:15" s="215" customFormat="1" ht="18.75">
      <c r="B428" s="285"/>
      <c r="C428" s="285"/>
      <c r="K428" s="285"/>
      <c r="L428" s="285"/>
      <c r="M428" s="283"/>
      <c r="N428" s="158"/>
      <c r="O428" s="299"/>
    </row>
    <row r="429" spans="2:15" s="215" customFormat="1" ht="18.75">
      <c r="B429" s="285"/>
      <c r="C429" s="285"/>
      <c r="K429" s="285"/>
      <c r="L429" s="285"/>
      <c r="M429" s="283"/>
      <c r="N429" s="158"/>
      <c r="O429" s="299"/>
    </row>
    <row r="430" spans="2:15" s="215" customFormat="1" ht="18.75">
      <c r="B430" s="285"/>
      <c r="C430" s="285"/>
      <c r="K430" s="285"/>
      <c r="L430" s="285"/>
      <c r="M430" s="283"/>
      <c r="N430" s="158"/>
      <c r="O430" s="299"/>
    </row>
    <row r="431" spans="2:15" s="215" customFormat="1" ht="18.75">
      <c r="B431" s="285"/>
      <c r="C431" s="285"/>
      <c r="K431" s="285"/>
      <c r="L431" s="285"/>
      <c r="M431" s="283"/>
      <c r="N431" s="158"/>
      <c r="O431" s="299"/>
    </row>
    <row r="432" spans="2:15" s="215" customFormat="1" ht="18.75">
      <c r="B432" s="285"/>
      <c r="C432" s="285"/>
      <c r="K432" s="285"/>
      <c r="L432" s="285"/>
      <c r="M432" s="283"/>
      <c r="N432" s="158"/>
      <c r="O432" s="299"/>
    </row>
    <row r="433" spans="2:15" s="215" customFormat="1" ht="18.75">
      <c r="B433" s="285"/>
      <c r="C433" s="285"/>
      <c r="K433" s="285"/>
      <c r="L433" s="285"/>
      <c r="M433" s="283"/>
      <c r="N433" s="158"/>
      <c r="O433" s="299"/>
    </row>
    <row r="434" spans="2:15" s="215" customFormat="1" ht="18.75">
      <c r="B434" s="285"/>
      <c r="C434" s="285"/>
      <c r="K434" s="285"/>
      <c r="L434" s="285"/>
      <c r="M434" s="283"/>
      <c r="N434" s="158"/>
      <c r="O434" s="299"/>
    </row>
    <row r="435" spans="2:15" s="215" customFormat="1" ht="18.75">
      <c r="B435" s="285"/>
      <c r="C435" s="285"/>
      <c r="K435" s="285"/>
      <c r="L435" s="285"/>
      <c r="M435" s="283"/>
      <c r="N435" s="158"/>
      <c r="O435" s="299"/>
    </row>
    <row r="436" spans="2:15" s="215" customFormat="1" ht="18.75">
      <c r="B436" s="285"/>
      <c r="C436" s="285"/>
      <c r="K436" s="285"/>
      <c r="L436" s="285"/>
      <c r="M436" s="283"/>
      <c r="N436" s="158"/>
      <c r="O436" s="299"/>
    </row>
    <row r="437" spans="2:15" s="215" customFormat="1" ht="18.75">
      <c r="B437" s="285"/>
      <c r="C437" s="285"/>
      <c r="K437" s="285"/>
      <c r="L437" s="285"/>
      <c r="M437" s="283"/>
      <c r="N437" s="158"/>
      <c r="O437" s="299"/>
    </row>
    <row r="438" spans="2:15" s="215" customFormat="1" ht="18.75">
      <c r="B438" s="285"/>
      <c r="C438" s="285"/>
      <c r="K438" s="285"/>
      <c r="L438" s="285"/>
      <c r="M438" s="283"/>
      <c r="N438" s="158"/>
      <c r="O438" s="299"/>
    </row>
    <row r="439" spans="2:15" s="215" customFormat="1" ht="18.75">
      <c r="B439" s="285"/>
      <c r="C439" s="285"/>
      <c r="K439" s="285"/>
      <c r="L439" s="285"/>
      <c r="M439" s="283"/>
      <c r="N439" s="158"/>
      <c r="O439" s="299"/>
    </row>
    <row r="440" spans="2:15" s="215" customFormat="1" ht="18.75">
      <c r="B440" s="285"/>
      <c r="C440" s="285"/>
      <c r="K440" s="285"/>
      <c r="L440" s="285"/>
      <c r="M440" s="283"/>
      <c r="N440" s="158"/>
      <c r="O440" s="299"/>
    </row>
    <row r="441" spans="2:15" s="215" customFormat="1" ht="18.75">
      <c r="B441" s="285"/>
      <c r="C441" s="285"/>
      <c r="K441" s="285"/>
      <c r="L441" s="285"/>
      <c r="M441" s="283"/>
      <c r="N441" s="158"/>
      <c r="O441" s="299"/>
    </row>
    <row r="442" spans="2:15" s="215" customFormat="1" ht="18.75">
      <c r="B442" s="285"/>
      <c r="C442" s="285"/>
      <c r="K442" s="285"/>
      <c r="L442" s="285"/>
      <c r="M442" s="283"/>
      <c r="N442" s="158"/>
      <c r="O442" s="299"/>
    </row>
    <row r="443" spans="2:15" s="215" customFormat="1" ht="18.75">
      <c r="B443" s="285"/>
      <c r="C443" s="285"/>
      <c r="K443" s="285"/>
      <c r="L443" s="285"/>
      <c r="M443" s="283"/>
      <c r="N443" s="158"/>
      <c r="O443" s="299"/>
    </row>
    <row r="444" spans="2:15" s="215" customFormat="1" ht="18.75">
      <c r="B444" s="285"/>
      <c r="C444" s="285"/>
      <c r="K444" s="285"/>
      <c r="L444" s="285"/>
      <c r="M444" s="283"/>
      <c r="N444" s="158"/>
      <c r="O444" s="299"/>
    </row>
    <row r="445" spans="2:15" s="215" customFormat="1" ht="18.75">
      <c r="B445" s="285"/>
      <c r="C445" s="285"/>
      <c r="K445" s="285"/>
      <c r="L445" s="285"/>
      <c r="M445" s="283"/>
      <c r="N445" s="158"/>
      <c r="O445" s="299"/>
    </row>
    <row r="446" spans="2:15" s="215" customFormat="1" ht="18.75">
      <c r="B446" s="285"/>
      <c r="C446" s="285"/>
      <c r="K446" s="285"/>
      <c r="L446" s="285"/>
      <c r="M446" s="283"/>
      <c r="N446" s="158"/>
      <c r="O446" s="299"/>
    </row>
    <row r="447" spans="2:15" s="215" customFormat="1" ht="18.75">
      <c r="B447" s="285"/>
      <c r="C447" s="285"/>
      <c r="K447" s="285"/>
      <c r="L447" s="285"/>
      <c r="M447" s="283"/>
      <c r="N447" s="158"/>
      <c r="O447" s="299"/>
    </row>
    <row r="448" spans="2:15" s="215" customFormat="1" ht="18.75">
      <c r="B448" s="285"/>
      <c r="C448" s="285"/>
      <c r="K448" s="285"/>
      <c r="L448" s="285"/>
      <c r="M448" s="283"/>
      <c r="N448" s="158"/>
      <c r="O448" s="299"/>
    </row>
    <row r="449" spans="2:15" s="215" customFormat="1" ht="18.75">
      <c r="B449" s="285"/>
      <c r="C449" s="285"/>
      <c r="K449" s="285"/>
      <c r="L449" s="285"/>
      <c r="M449" s="283"/>
      <c r="N449" s="158"/>
      <c r="O449" s="299"/>
    </row>
    <row r="450" spans="2:15" s="215" customFormat="1" ht="18.75">
      <c r="B450" s="285"/>
      <c r="C450" s="285"/>
      <c r="K450" s="285"/>
      <c r="L450" s="285"/>
      <c r="M450" s="283"/>
      <c r="N450" s="158"/>
      <c r="O450" s="299"/>
    </row>
    <row r="451" spans="2:15" s="215" customFormat="1" ht="18.75">
      <c r="B451" s="285"/>
      <c r="C451" s="285"/>
      <c r="K451" s="285"/>
      <c r="L451" s="285"/>
      <c r="M451" s="283"/>
      <c r="N451" s="158"/>
      <c r="O451" s="299"/>
    </row>
    <row r="452" spans="2:15" s="215" customFormat="1" ht="18.75">
      <c r="B452" s="285"/>
      <c r="C452" s="285"/>
      <c r="K452" s="285"/>
      <c r="L452" s="285"/>
      <c r="M452" s="283"/>
      <c r="N452" s="158"/>
      <c r="O452" s="299"/>
    </row>
    <row r="453" spans="2:15" s="215" customFormat="1" ht="18.75">
      <c r="B453" s="285"/>
      <c r="C453" s="285"/>
      <c r="K453" s="285"/>
      <c r="L453" s="285"/>
      <c r="M453" s="283"/>
      <c r="N453" s="158"/>
      <c r="O453" s="299"/>
    </row>
    <row r="454" spans="2:15" s="215" customFormat="1" ht="18.75">
      <c r="B454" s="285"/>
      <c r="C454" s="285"/>
      <c r="K454" s="285"/>
      <c r="L454" s="285"/>
      <c r="M454" s="283"/>
      <c r="N454" s="158"/>
      <c r="O454" s="299"/>
    </row>
    <row r="455" spans="2:15" s="215" customFormat="1" ht="18.75">
      <c r="B455" s="285"/>
      <c r="C455" s="285"/>
      <c r="K455" s="285"/>
      <c r="L455" s="285"/>
      <c r="M455" s="283"/>
      <c r="N455" s="158"/>
      <c r="O455" s="299"/>
    </row>
    <row r="456" spans="2:15" s="215" customFormat="1" ht="18.75">
      <c r="B456" s="285"/>
      <c r="C456" s="285"/>
      <c r="K456" s="285"/>
      <c r="L456" s="285"/>
      <c r="M456" s="283"/>
      <c r="N456" s="158"/>
      <c r="O456" s="299"/>
    </row>
    <row r="457" spans="2:15" s="215" customFormat="1" ht="18.75">
      <c r="B457" s="285"/>
      <c r="C457" s="285"/>
      <c r="K457" s="285"/>
      <c r="L457" s="285"/>
      <c r="M457" s="283"/>
      <c r="N457" s="158"/>
      <c r="O457" s="299"/>
    </row>
    <row r="458" spans="2:15" s="215" customFormat="1" ht="18.75">
      <c r="B458" s="285"/>
      <c r="C458" s="285"/>
      <c r="K458" s="285"/>
      <c r="L458" s="285"/>
      <c r="M458" s="283"/>
      <c r="N458" s="158"/>
      <c r="O458" s="299"/>
    </row>
    <row r="459" spans="2:15" s="215" customFormat="1" ht="18.75">
      <c r="B459" s="285"/>
      <c r="C459" s="285"/>
      <c r="K459" s="285"/>
      <c r="L459" s="285"/>
      <c r="M459" s="283"/>
      <c r="N459" s="158"/>
      <c r="O459" s="299"/>
    </row>
    <row r="460" spans="2:15" s="215" customFormat="1" ht="18.75">
      <c r="B460" s="285"/>
      <c r="C460" s="285"/>
      <c r="K460" s="285"/>
      <c r="L460" s="285"/>
      <c r="M460" s="283"/>
      <c r="N460" s="158"/>
      <c r="O460" s="299"/>
    </row>
    <row r="461" spans="2:15" s="215" customFormat="1" ht="18.75">
      <c r="B461" s="285"/>
      <c r="C461" s="285"/>
      <c r="K461" s="285"/>
      <c r="L461" s="285"/>
      <c r="M461" s="283"/>
      <c r="N461" s="158"/>
      <c r="O461" s="299"/>
    </row>
    <row r="462" spans="2:15" s="215" customFormat="1" ht="18.75">
      <c r="B462" s="285"/>
      <c r="C462" s="285"/>
      <c r="K462" s="285"/>
      <c r="L462" s="285"/>
      <c r="M462" s="283"/>
      <c r="N462" s="158"/>
      <c r="O462" s="299"/>
    </row>
    <row r="463" spans="2:15" s="215" customFormat="1" ht="18.75">
      <c r="B463" s="285"/>
      <c r="C463" s="285"/>
      <c r="K463" s="285"/>
      <c r="L463" s="285"/>
      <c r="M463" s="283"/>
      <c r="N463" s="158"/>
      <c r="O463" s="299"/>
    </row>
    <row r="464" spans="2:15" s="215" customFormat="1" ht="18.75">
      <c r="B464" s="285"/>
      <c r="C464" s="285"/>
      <c r="K464" s="285"/>
      <c r="L464" s="285"/>
      <c r="M464" s="283"/>
      <c r="N464" s="158"/>
      <c r="O464" s="299"/>
    </row>
    <row r="465" spans="2:15" s="215" customFormat="1" ht="18.75">
      <c r="B465" s="285"/>
      <c r="C465" s="285"/>
      <c r="K465" s="285"/>
      <c r="L465" s="285"/>
      <c r="M465" s="283"/>
      <c r="N465" s="158"/>
      <c r="O465" s="299"/>
    </row>
    <row r="466" spans="2:15" s="215" customFormat="1" ht="18.75">
      <c r="B466" s="285"/>
      <c r="C466" s="285"/>
      <c r="K466" s="285"/>
      <c r="L466" s="285"/>
      <c r="M466" s="283"/>
      <c r="N466" s="158"/>
      <c r="O466" s="299"/>
    </row>
    <row r="467" spans="2:15" s="215" customFormat="1" ht="18.75">
      <c r="B467" s="285"/>
      <c r="C467" s="285"/>
      <c r="K467" s="285"/>
      <c r="L467" s="285"/>
      <c r="M467" s="283"/>
      <c r="N467" s="158"/>
      <c r="O467" s="299"/>
    </row>
    <row r="468" spans="2:15" s="215" customFormat="1" ht="18.75">
      <c r="B468" s="285"/>
      <c r="C468" s="285"/>
      <c r="K468" s="285"/>
      <c r="L468" s="285"/>
      <c r="M468" s="283"/>
      <c r="N468" s="158"/>
      <c r="O468" s="299"/>
    </row>
    <row r="469" spans="2:15" s="215" customFormat="1" ht="18.75">
      <c r="B469" s="285"/>
      <c r="C469" s="285"/>
      <c r="K469" s="285"/>
      <c r="L469" s="285"/>
      <c r="M469" s="283"/>
      <c r="N469" s="158"/>
      <c r="O469" s="299"/>
    </row>
    <row r="470" spans="2:15" s="215" customFormat="1" ht="18.75">
      <c r="B470" s="285"/>
      <c r="C470" s="285"/>
      <c r="K470" s="285"/>
      <c r="L470" s="285"/>
      <c r="M470" s="283"/>
      <c r="N470" s="158"/>
      <c r="O470" s="299"/>
    </row>
    <row r="471" spans="2:15" s="215" customFormat="1" ht="18.75">
      <c r="B471" s="285"/>
      <c r="C471" s="285"/>
      <c r="K471" s="285"/>
      <c r="L471" s="285"/>
      <c r="M471" s="283"/>
      <c r="N471" s="158"/>
      <c r="O471" s="299"/>
    </row>
    <row r="472" spans="2:15" s="215" customFormat="1" ht="18.75">
      <c r="B472" s="285"/>
      <c r="C472" s="285"/>
      <c r="K472" s="285"/>
      <c r="L472" s="285"/>
      <c r="M472" s="283"/>
      <c r="N472" s="158"/>
      <c r="O472" s="299"/>
    </row>
    <row r="473" spans="2:15" s="215" customFormat="1" ht="18.75">
      <c r="B473" s="285"/>
      <c r="C473" s="285"/>
      <c r="K473" s="285"/>
      <c r="L473" s="285"/>
      <c r="M473" s="283"/>
      <c r="N473" s="158"/>
      <c r="O473" s="299"/>
    </row>
    <row r="474" spans="2:15" s="215" customFormat="1" ht="18.75">
      <c r="B474" s="285"/>
      <c r="C474" s="285"/>
      <c r="K474" s="285"/>
      <c r="L474" s="285"/>
      <c r="M474" s="283"/>
      <c r="N474" s="158"/>
      <c r="O474" s="299"/>
    </row>
    <row r="475" spans="2:15" s="215" customFormat="1" ht="18.75">
      <c r="B475" s="285"/>
      <c r="C475" s="285"/>
      <c r="K475" s="285"/>
      <c r="L475" s="285"/>
      <c r="M475" s="283"/>
      <c r="N475" s="158"/>
      <c r="O475" s="299"/>
    </row>
    <row r="476" spans="2:15" s="215" customFormat="1" ht="18.75">
      <c r="B476" s="285"/>
      <c r="C476" s="285"/>
      <c r="K476" s="285"/>
      <c r="L476" s="285"/>
      <c r="M476" s="283"/>
      <c r="N476" s="158"/>
      <c r="O476" s="299"/>
    </row>
    <row r="477" spans="2:15" s="215" customFormat="1" ht="18.75">
      <c r="B477" s="285"/>
      <c r="C477" s="285"/>
      <c r="K477" s="285"/>
      <c r="L477" s="285"/>
      <c r="M477" s="283"/>
      <c r="N477" s="158"/>
      <c r="O477" s="299"/>
    </row>
    <row r="478" spans="2:15" s="215" customFormat="1" ht="18.75">
      <c r="B478" s="285"/>
      <c r="C478" s="285"/>
      <c r="K478" s="285"/>
      <c r="L478" s="285"/>
      <c r="M478" s="283"/>
      <c r="N478" s="158"/>
      <c r="O478" s="299"/>
    </row>
    <row r="479" spans="2:15" s="215" customFormat="1" ht="18.75">
      <c r="B479" s="285"/>
      <c r="C479" s="285"/>
      <c r="K479" s="285"/>
      <c r="L479" s="285"/>
      <c r="M479" s="283"/>
      <c r="N479" s="158"/>
      <c r="O479" s="299"/>
    </row>
    <row r="480" spans="2:15" s="215" customFormat="1" ht="18.75">
      <c r="B480" s="285"/>
      <c r="C480" s="285"/>
      <c r="K480" s="285"/>
      <c r="L480" s="285"/>
      <c r="M480" s="283"/>
      <c r="N480" s="158"/>
      <c r="O480" s="299"/>
    </row>
    <row r="481" spans="2:15" s="215" customFormat="1" ht="18.75">
      <c r="B481" s="285"/>
      <c r="C481" s="285"/>
      <c r="K481" s="285"/>
      <c r="L481" s="285"/>
      <c r="M481" s="283"/>
      <c r="N481" s="158"/>
      <c r="O481" s="299"/>
    </row>
    <row r="482" spans="2:15" s="215" customFormat="1" ht="18.75">
      <c r="B482" s="285"/>
      <c r="C482" s="285"/>
      <c r="K482" s="285"/>
      <c r="L482" s="285"/>
      <c r="M482" s="283"/>
      <c r="N482" s="158"/>
      <c r="O482" s="299"/>
    </row>
    <row r="483" spans="2:15" s="215" customFormat="1" ht="18.75">
      <c r="B483" s="285"/>
      <c r="C483" s="285"/>
      <c r="K483" s="285"/>
      <c r="L483" s="285"/>
      <c r="M483" s="283"/>
      <c r="N483" s="158"/>
      <c r="O483" s="299"/>
    </row>
    <row r="484" spans="2:15" s="215" customFormat="1" ht="18.75">
      <c r="B484" s="285"/>
      <c r="C484" s="285"/>
      <c r="K484" s="285"/>
      <c r="L484" s="285"/>
      <c r="M484" s="283"/>
      <c r="N484" s="158"/>
      <c r="O484" s="299"/>
    </row>
    <row r="485" spans="2:15" s="215" customFormat="1" ht="18.75">
      <c r="B485" s="285"/>
      <c r="C485" s="285"/>
      <c r="K485" s="285"/>
      <c r="L485" s="285"/>
      <c r="M485" s="283"/>
      <c r="N485" s="158"/>
      <c r="O485" s="299"/>
    </row>
    <row r="486" spans="2:15" s="215" customFormat="1" ht="18.75">
      <c r="B486" s="285"/>
      <c r="C486" s="285"/>
      <c r="K486" s="285"/>
      <c r="L486" s="285"/>
      <c r="M486" s="283"/>
      <c r="N486" s="158"/>
      <c r="O486" s="299"/>
    </row>
    <row r="487" spans="2:15" s="215" customFormat="1" ht="18.75">
      <c r="B487" s="285"/>
      <c r="C487" s="285"/>
      <c r="K487" s="285"/>
      <c r="L487" s="285"/>
      <c r="M487" s="283"/>
      <c r="N487" s="158"/>
      <c r="O487" s="299"/>
    </row>
    <row r="488" spans="2:15" s="215" customFormat="1" ht="18.75">
      <c r="B488" s="285"/>
      <c r="C488" s="285"/>
      <c r="K488" s="285"/>
      <c r="L488" s="285"/>
      <c r="M488" s="283"/>
      <c r="N488" s="158"/>
      <c r="O488" s="299"/>
    </row>
    <row r="489" spans="2:15" s="215" customFormat="1" ht="18.75">
      <c r="B489" s="285"/>
      <c r="C489" s="285"/>
      <c r="K489" s="285"/>
      <c r="L489" s="285"/>
      <c r="M489" s="283"/>
      <c r="N489" s="158"/>
      <c r="O489" s="299"/>
    </row>
    <row r="490" spans="2:15" s="215" customFormat="1" ht="18.75">
      <c r="B490" s="285"/>
      <c r="C490" s="285"/>
      <c r="K490" s="285"/>
      <c r="L490" s="285"/>
      <c r="M490" s="283"/>
      <c r="N490" s="158"/>
      <c r="O490" s="299"/>
    </row>
    <row r="491" spans="2:15" s="215" customFormat="1" ht="18.75">
      <c r="B491" s="285"/>
      <c r="C491" s="285"/>
      <c r="K491" s="285"/>
      <c r="L491" s="285"/>
      <c r="M491" s="283"/>
      <c r="N491" s="158"/>
      <c r="O491" s="299"/>
    </row>
    <row r="492" spans="2:15" s="215" customFormat="1" ht="18.75">
      <c r="B492" s="285"/>
      <c r="C492" s="285"/>
      <c r="K492" s="285"/>
      <c r="L492" s="285"/>
      <c r="M492" s="283"/>
      <c r="N492" s="158"/>
      <c r="O492" s="299"/>
    </row>
    <row r="493" spans="2:15" s="215" customFormat="1" ht="18.75">
      <c r="B493" s="285"/>
      <c r="C493" s="285"/>
      <c r="K493" s="285"/>
      <c r="L493" s="285"/>
      <c r="M493" s="283"/>
      <c r="N493" s="158"/>
      <c r="O493" s="299"/>
    </row>
    <row r="494" spans="2:15" s="215" customFormat="1" ht="18.75">
      <c r="B494" s="285"/>
      <c r="C494" s="285"/>
      <c r="K494" s="285"/>
      <c r="L494" s="285"/>
      <c r="M494" s="283"/>
      <c r="N494" s="158"/>
      <c r="O494" s="299"/>
    </row>
    <row r="495" spans="2:15" s="215" customFormat="1" ht="18.75">
      <c r="B495" s="285"/>
      <c r="C495" s="285"/>
      <c r="K495" s="285"/>
      <c r="L495" s="285"/>
      <c r="M495" s="283"/>
      <c r="N495" s="158"/>
      <c r="O495" s="299"/>
    </row>
    <row r="496" spans="2:15" s="215" customFormat="1" ht="18.75">
      <c r="B496" s="285"/>
      <c r="C496" s="285"/>
      <c r="K496" s="285"/>
      <c r="L496" s="285"/>
      <c r="M496" s="283"/>
      <c r="N496" s="158"/>
      <c r="O496" s="299"/>
    </row>
    <row r="497" spans="2:15" s="215" customFormat="1" ht="18.75">
      <c r="B497" s="285"/>
      <c r="C497" s="285"/>
      <c r="K497" s="285"/>
      <c r="L497" s="285"/>
      <c r="M497" s="283"/>
      <c r="N497" s="158"/>
      <c r="O497" s="299"/>
    </row>
    <row r="498" spans="2:15" s="215" customFormat="1" ht="18.75">
      <c r="B498" s="285"/>
      <c r="C498" s="285"/>
      <c r="K498" s="285"/>
      <c r="L498" s="285"/>
      <c r="M498" s="283"/>
      <c r="N498" s="158"/>
      <c r="O498" s="299"/>
    </row>
    <row r="499" spans="2:15" s="215" customFormat="1" ht="18.75">
      <c r="B499" s="285"/>
      <c r="C499" s="285"/>
      <c r="K499" s="285"/>
      <c r="L499" s="285"/>
      <c r="M499" s="283"/>
      <c r="N499" s="158"/>
      <c r="O499" s="299"/>
    </row>
    <row r="500" spans="2:15" s="215" customFormat="1" ht="18.75">
      <c r="B500" s="285"/>
      <c r="C500" s="285"/>
      <c r="K500" s="285"/>
      <c r="L500" s="285"/>
      <c r="M500" s="283"/>
      <c r="N500" s="158"/>
      <c r="O500" s="299"/>
    </row>
    <row r="501" spans="1:15" s="215" customFormat="1" ht="18.75">
      <c r="A501" s="220"/>
      <c r="B501" s="221"/>
      <c r="C501" s="221"/>
      <c r="D501" s="220"/>
      <c r="E501" s="222"/>
      <c r="F501" s="222"/>
      <c r="G501" s="222"/>
      <c r="H501" s="222"/>
      <c r="I501" s="222"/>
      <c r="J501" s="222"/>
      <c r="K501" s="223"/>
      <c r="L501" s="223"/>
      <c r="M501" s="283"/>
      <c r="N501" s="158"/>
      <c r="O501" s="299"/>
    </row>
    <row r="502" spans="1:15" s="215" customFormat="1" ht="18.75">
      <c r="A502" s="220"/>
      <c r="B502" s="221"/>
      <c r="C502" s="221"/>
      <c r="D502" s="220"/>
      <c r="E502" s="222"/>
      <c r="F502" s="222"/>
      <c r="G502" s="222"/>
      <c r="H502" s="222"/>
      <c r="I502" s="222"/>
      <c r="J502" s="222"/>
      <c r="K502" s="223"/>
      <c r="L502" s="223"/>
      <c r="M502" s="283"/>
      <c r="N502" s="158"/>
      <c r="O502" s="299"/>
    </row>
    <row r="503" spans="1:15" s="215" customFormat="1" ht="18.75">
      <c r="A503" s="220"/>
      <c r="B503" s="221"/>
      <c r="C503" s="221"/>
      <c r="D503" s="220"/>
      <c r="E503" s="222"/>
      <c r="F503" s="222"/>
      <c r="G503" s="222"/>
      <c r="H503" s="222"/>
      <c r="I503" s="222"/>
      <c r="J503" s="222"/>
      <c r="K503" s="223"/>
      <c r="L503" s="223"/>
      <c r="M503" s="283"/>
      <c r="N503" s="158"/>
      <c r="O503" s="299"/>
    </row>
    <row r="504" spans="1:15" s="215" customFormat="1" ht="18.75">
      <c r="A504" s="220"/>
      <c r="B504" s="221"/>
      <c r="C504" s="221"/>
      <c r="D504" s="220"/>
      <c r="E504" s="222"/>
      <c r="F504" s="222"/>
      <c r="G504" s="222"/>
      <c r="H504" s="222"/>
      <c r="I504" s="222"/>
      <c r="J504" s="222"/>
      <c r="K504" s="223"/>
      <c r="L504" s="223"/>
      <c r="M504" s="283"/>
      <c r="N504" s="158"/>
      <c r="O504" s="299"/>
    </row>
  </sheetData>
  <sheetProtection/>
  <mergeCells count="3">
    <mergeCell ref="A2:O2"/>
    <mergeCell ref="A4:D4"/>
    <mergeCell ref="E4:O4"/>
  </mergeCells>
  <printOptions horizontalCentered="1"/>
  <pageMargins left="0.2361111111111111" right="0.07847222222222222" top="0.5506944444444445" bottom="0.5076388888888889" header="0.3104166666666667" footer="0.3104166666666667"/>
  <pageSetup firstPageNumber="1" useFirstPageNumber="1" horizontalDpi="600" verticalDpi="600" orientation="portrait" paperSize="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1476"/>
  <sheetViews>
    <sheetView showZeros="0" view="pageBreakPreview" zoomScale="115" zoomScaleSheetLayoutView="115" workbookViewId="0" topLeftCell="A1">
      <selection activeCell="K1471" sqref="K1471"/>
    </sheetView>
  </sheetViews>
  <sheetFormatPr defaultColWidth="8.875" defaultRowHeight="13.5"/>
  <cols>
    <col min="1" max="1" width="15.75390625" style="14" customWidth="1"/>
    <col min="2" max="2" width="37.875" style="179" customWidth="1"/>
    <col min="3" max="3" width="15.00390625" style="180" customWidth="1"/>
    <col min="4" max="4" width="15.00390625" style="181" hidden="1" customWidth="1"/>
    <col min="5" max="5" width="8.875" style="182" hidden="1" customWidth="1"/>
    <col min="6" max="6" width="8.875" style="14" hidden="1" customWidth="1"/>
    <col min="7" max="7" width="15.375" style="183" customWidth="1"/>
    <col min="8" max="16384" width="8.875" style="14" customWidth="1"/>
  </cols>
  <sheetData>
    <row r="1" spans="1:5" ht="15" customHeight="1">
      <c r="A1" s="3" t="s">
        <v>319</v>
      </c>
      <c r="D1" s="184"/>
      <c r="E1" s="185"/>
    </row>
    <row r="2" spans="1:9" ht="42" customHeight="1">
      <c r="A2" s="16" t="s">
        <v>320</v>
      </c>
      <c r="B2" s="69"/>
      <c r="C2" s="17"/>
      <c r="D2" s="186"/>
      <c r="E2" s="187"/>
      <c r="F2" s="188"/>
      <c r="G2" s="189"/>
      <c r="H2" s="188"/>
      <c r="I2" s="188"/>
    </row>
    <row r="3" spans="2:7" s="178" customFormat="1" ht="27.75" customHeight="1">
      <c r="B3" s="190"/>
      <c r="C3" s="191"/>
      <c r="D3" s="192"/>
      <c r="E3" s="193"/>
      <c r="G3" s="194" t="s">
        <v>2</v>
      </c>
    </row>
    <row r="4" spans="1:7" s="178" customFormat="1" ht="27.75" customHeight="1">
      <c r="A4" s="195" t="s">
        <v>321</v>
      </c>
      <c r="B4" s="196" t="s">
        <v>131</v>
      </c>
      <c r="C4" s="197" t="s">
        <v>322</v>
      </c>
      <c r="D4" s="198" t="s">
        <v>323</v>
      </c>
      <c r="E4" s="199" t="s">
        <v>324</v>
      </c>
      <c r="F4" s="200" t="s">
        <v>325</v>
      </c>
      <c r="G4" s="201" t="s">
        <v>323</v>
      </c>
    </row>
    <row r="5" spans="1:7" s="178" customFormat="1" ht="27.75" customHeight="1">
      <c r="A5" s="202" t="s">
        <v>305</v>
      </c>
      <c r="B5" s="202"/>
      <c r="C5" s="203">
        <f>(C6+C312+C401+C456+C512+C568+C686+C757+C835+C858+C984+C1048+C1114+C1134+C1173+C1238+C1256+C1309+C1366+C1367+C1371+C1455+C1463+C1471)+C1441-0.05</f>
        <v>46691.963287999984</v>
      </c>
      <c r="D5" s="204">
        <f>(D6+D312+D401+D456+D512+D568+D686+D757+D835+D858+D984+D1048+D1114+D1134+D1173+D1238+D1256+D1309+D1366+D1367+D1371+D1455+D1463+D1471)</f>
        <v>45423.08000000001</v>
      </c>
      <c r="E5" s="199"/>
      <c r="F5" s="200"/>
      <c r="G5" s="205">
        <f>(G6+G312+G401+G456+G512+G568+G686+G757+G835+G858+G984+G1048+G1114+G1134+G1173+G1238+G1256+G1309+G1366+G1367+G1371+G1455+G1471)</f>
        <v>52340.87</v>
      </c>
    </row>
    <row r="6" spans="1:7" s="178" customFormat="1" ht="27.75" customHeight="1">
      <c r="A6" s="206">
        <v>201</v>
      </c>
      <c r="B6" s="207" t="s">
        <v>326</v>
      </c>
      <c r="C6" s="203">
        <v>7094.867792</v>
      </c>
      <c r="D6" s="204">
        <v>5805.66</v>
      </c>
      <c r="E6" s="199"/>
      <c r="F6" s="200"/>
      <c r="G6" s="205">
        <v>5905.14</v>
      </c>
    </row>
    <row r="7" spans="1:7" s="178" customFormat="1" ht="27.75" customHeight="1">
      <c r="A7" s="206">
        <v>20101</v>
      </c>
      <c r="B7" s="207" t="s">
        <v>327</v>
      </c>
      <c r="C7" s="203">
        <v>49.122592</v>
      </c>
      <c r="D7" s="204">
        <f>SUM(D8:D18)</f>
        <v>17.89</v>
      </c>
      <c r="E7" s="199"/>
      <c r="F7" s="200"/>
      <c r="G7" s="208">
        <f>SUM(G8:G18)</f>
        <v>69.92</v>
      </c>
    </row>
    <row r="8" spans="1:7" s="178" customFormat="1" ht="27.75" customHeight="1">
      <c r="A8" s="206">
        <v>2010101</v>
      </c>
      <c r="B8" s="207" t="s">
        <v>328</v>
      </c>
      <c r="C8" s="203">
        <v>0.94432</v>
      </c>
      <c r="D8" s="204">
        <v>1.2</v>
      </c>
      <c r="E8" s="199"/>
      <c r="F8" s="200"/>
      <c r="G8" s="205"/>
    </row>
    <row r="9" spans="1:7" s="178" customFormat="1" ht="27.75" customHeight="1">
      <c r="A9" s="206">
        <v>2010102</v>
      </c>
      <c r="B9" s="207" t="s">
        <v>329</v>
      </c>
      <c r="C9" s="203">
        <v>8.98698</v>
      </c>
      <c r="D9" s="204">
        <v>2.84</v>
      </c>
      <c r="E9" s="199"/>
      <c r="F9" s="200"/>
      <c r="G9" s="205">
        <f aca="true" t="shared" si="0" ref="G7:G70">D9+E9+F9</f>
        <v>2.84</v>
      </c>
    </row>
    <row r="10" spans="1:7" s="178" customFormat="1" ht="27.75" customHeight="1" hidden="1">
      <c r="A10" s="206">
        <v>2010103</v>
      </c>
      <c r="B10" s="207" t="s">
        <v>330</v>
      </c>
      <c r="C10" s="203"/>
      <c r="D10" s="204"/>
      <c r="E10" s="199"/>
      <c r="F10" s="200"/>
      <c r="G10" s="205">
        <f t="shared" si="0"/>
        <v>0</v>
      </c>
    </row>
    <row r="11" spans="1:7" s="178" customFormat="1" ht="27.75" customHeight="1">
      <c r="A11" s="206">
        <v>2010104</v>
      </c>
      <c r="B11" s="207" t="s">
        <v>331</v>
      </c>
      <c r="C11" s="203">
        <v>22.951716</v>
      </c>
      <c r="D11" s="204">
        <v>0.59</v>
      </c>
      <c r="E11" s="199"/>
      <c r="F11" s="200"/>
      <c r="G11" s="205">
        <f>0.59+0.75+1+20</f>
        <v>22.34</v>
      </c>
    </row>
    <row r="12" spans="1:7" s="178" customFormat="1" ht="27.75" customHeight="1" hidden="1">
      <c r="A12" s="206">
        <v>2010105</v>
      </c>
      <c r="B12" s="207" t="s">
        <v>332</v>
      </c>
      <c r="C12" s="203"/>
      <c r="D12" s="204"/>
      <c r="E12" s="199"/>
      <c r="F12" s="200"/>
      <c r="G12" s="205">
        <f t="shared" si="0"/>
        <v>0</v>
      </c>
    </row>
    <row r="13" spans="1:7" s="178" customFormat="1" ht="27.75" customHeight="1" hidden="1">
      <c r="A13" s="206">
        <v>2010106</v>
      </c>
      <c r="B13" s="207" t="s">
        <v>333</v>
      </c>
      <c r="C13" s="203"/>
      <c r="D13" s="204"/>
      <c r="E13" s="199"/>
      <c r="F13" s="200"/>
      <c r="G13" s="205">
        <f t="shared" si="0"/>
        <v>0</v>
      </c>
    </row>
    <row r="14" spans="1:7" s="178" customFormat="1" ht="27.75" customHeight="1">
      <c r="A14" s="206">
        <v>2010107</v>
      </c>
      <c r="B14" s="207" t="s">
        <v>334</v>
      </c>
      <c r="C14" s="203"/>
      <c r="D14" s="204">
        <v>0.25</v>
      </c>
      <c r="E14" s="199"/>
      <c r="F14" s="200"/>
      <c r="G14" s="205">
        <f t="shared" si="0"/>
        <v>0.25</v>
      </c>
    </row>
    <row r="15" spans="1:7" s="178" customFormat="1" ht="27.75" customHeight="1">
      <c r="A15" s="206">
        <v>2010108</v>
      </c>
      <c r="B15" s="207" t="s">
        <v>335</v>
      </c>
      <c r="C15" s="203">
        <v>16.06244</v>
      </c>
      <c r="D15" s="204">
        <v>12.51</v>
      </c>
      <c r="E15" s="199">
        <v>1.48</v>
      </c>
      <c r="F15" s="200"/>
      <c r="G15" s="205">
        <f t="shared" si="0"/>
        <v>13.99</v>
      </c>
    </row>
    <row r="16" spans="1:7" s="178" customFormat="1" ht="27.75" customHeight="1" hidden="1">
      <c r="A16" s="206">
        <v>2010109</v>
      </c>
      <c r="B16" s="207" t="s">
        <v>336</v>
      </c>
      <c r="C16" s="203"/>
      <c r="D16" s="204"/>
      <c r="E16" s="199"/>
      <c r="F16" s="200"/>
      <c r="G16" s="205">
        <f t="shared" si="0"/>
        <v>0</v>
      </c>
    </row>
    <row r="17" spans="1:7" s="178" customFormat="1" ht="27.75" customHeight="1" hidden="1">
      <c r="A17" s="206">
        <v>2010150</v>
      </c>
      <c r="B17" s="207" t="s">
        <v>337</v>
      </c>
      <c r="C17" s="203"/>
      <c r="D17" s="204"/>
      <c r="E17" s="199"/>
      <c r="F17" s="200"/>
      <c r="G17" s="205">
        <f t="shared" si="0"/>
        <v>0</v>
      </c>
    </row>
    <row r="18" spans="1:7" s="178" customFormat="1" ht="27.75" customHeight="1">
      <c r="A18" s="206">
        <v>2010199</v>
      </c>
      <c r="B18" s="207" t="s">
        <v>338</v>
      </c>
      <c r="C18" s="203">
        <v>0.177136</v>
      </c>
      <c r="D18" s="204">
        <v>0.5</v>
      </c>
      <c r="E18" s="199">
        <v>10</v>
      </c>
      <c r="F18" s="200"/>
      <c r="G18" s="205">
        <f>10.5+20</f>
        <v>30.5</v>
      </c>
    </row>
    <row r="19" spans="1:7" s="178" customFormat="1" ht="27.75" customHeight="1">
      <c r="A19" s="206">
        <v>20102</v>
      </c>
      <c r="B19" s="207" t="s">
        <v>339</v>
      </c>
      <c r="C19" s="203">
        <v>107.318537</v>
      </c>
      <c r="D19" s="204">
        <f>SUM(D20:D27)</f>
        <v>149</v>
      </c>
      <c r="E19" s="199"/>
      <c r="F19" s="200"/>
      <c r="G19" s="205">
        <f t="shared" si="0"/>
        <v>149</v>
      </c>
    </row>
    <row r="20" spans="1:7" s="178" customFormat="1" ht="27.75" customHeight="1" hidden="1">
      <c r="A20" s="206">
        <v>2010201</v>
      </c>
      <c r="B20" s="207" t="s">
        <v>328</v>
      </c>
      <c r="C20" s="203"/>
      <c r="D20" s="204"/>
      <c r="E20" s="199"/>
      <c r="F20" s="200"/>
      <c r="G20" s="205">
        <f t="shared" si="0"/>
        <v>0</v>
      </c>
    </row>
    <row r="21" spans="1:7" s="178" customFormat="1" ht="27.75" customHeight="1">
      <c r="A21" s="206">
        <v>2010202</v>
      </c>
      <c r="B21" s="207" t="s">
        <v>329</v>
      </c>
      <c r="C21" s="203">
        <v>107.318537</v>
      </c>
      <c r="D21" s="204">
        <v>149</v>
      </c>
      <c r="E21" s="199"/>
      <c r="F21" s="200"/>
      <c r="G21" s="205">
        <f t="shared" si="0"/>
        <v>149</v>
      </c>
    </row>
    <row r="22" spans="1:7" s="178" customFormat="1" ht="27.75" customHeight="1" hidden="1">
      <c r="A22" s="206">
        <v>2010203</v>
      </c>
      <c r="B22" s="207" t="s">
        <v>330</v>
      </c>
      <c r="C22" s="203"/>
      <c r="D22" s="204"/>
      <c r="E22" s="199"/>
      <c r="F22" s="200"/>
      <c r="G22" s="205">
        <f t="shared" si="0"/>
        <v>0</v>
      </c>
    </row>
    <row r="23" spans="1:7" s="178" customFormat="1" ht="27.75" customHeight="1" hidden="1">
      <c r="A23" s="206">
        <v>2010204</v>
      </c>
      <c r="B23" s="207" t="s">
        <v>340</v>
      </c>
      <c r="C23" s="203"/>
      <c r="D23" s="204"/>
      <c r="E23" s="199"/>
      <c r="F23" s="200"/>
      <c r="G23" s="205">
        <f t="shared" si="0"/>
        <v>0</v>
      </c>
    </row>
    <row r="24" spans="1:7" s="178" customFormat="1" ht="27.75" customHeight="1" hidden="1">
      <c r="A24" s="206">
        <v>2010205</v>
      </c>
      <c r="B24" s="207" t="s">
        <v>341</v>
      </c>
      <c r="C24" s="203"/>
      <c r="D24" s="204"/>
      <c r="E24" s="199"/>
      <c r="F24" s="200"/>
      <c r="G24" s="205">
        <f t="shared" si="0"/>
        <v>0</v>
      </c>
    </row>
    <row r="25" spans="1:7" s="178" customFormat="1" ht="27.75" customHeight="1" hidden="1">
      <c r="A25" s="206">
        <v>2010206</v>
      </c>
      <c r="B25" s="207" t="s">
        <v>342</v>
      </c>
      <c r="C25" s="203"/>
      <c r="D25" s="204"/>
      <c r="E25" s="199"/>
      <c r="F25" s="200"/>
      <c r="G25" s="205">
        <f t="shared" si="0"/>
        <v>0</v>
      </c>
    </row>
    <row r="26" spans="1:7" s="178" customFormat="1" ht="27.75" customHeight="1" hidden="1">
      <c r="A26" s="206">
        <v>2010250</v>
      </c>
      <c r="B26" s="207" t="s">
        <v>337</v>
      </c>
      <c r="C26" s="203"/>
      <c r="D26" s="204"/>
      <c r="E26" s="199"/>
      <c r="F26" s="200"/>
      <c r="G26" s="205">
        <f t="shared" si="0"/>
        <v>0</v>
      </c>
    </row>
    <row r="27" spans="1:7" s="178" customFormat="1" ht="27.75" customHeight="1" hidden="1">
      <c r="A27" s="206">
        <v>2010299</v>
      </c>
      <c r="B27" s="207" t="s">
        <v>343</v>
      </c>
      <c r="C27" s="203"/>
      <c r="D27" s="204"/>
      <c r="E27" s="199"/>
      <c r="F27" s="200"/>
      <c r="G27" s="205">
        <f t="shared" si="0"/>
        <v>0</v>
      </c>
    </row>
    <row r="28" spans="1:7" s="178" customFormat="1" ht="27.75" customHeight="1">
      <c r="A28" s="206">
        <v>20103</v>
      </c>
      <c r="B28" s="207" t="s">
        <v>344</v>
      </c>
      <c r="C28" s="203">
        <v>5851.687615</v>
      </c>
      <c r="D28" s="204">
        <f>SUM(D29:D38)</f>
        <v>4971.92</v>
      </c>
      <c r="E28" s="199"/>
      <c r="F28" s="200"/>
      <c r="G28" s="205">
        <f t="shared" si="0"/>
        <v>4971.92</v>
      </c>
    </row>
    <row r="29" spans="1:7" s="178" customFormat="1" ht="27.75" customHeight="1" hidden="1">
      <c r="A29" s="206">
        <v>2010301</v>
      </c>
      <c r="B29" s="207" t="s">
        <v>328</v>
      </c>
      <c r="C29" s="203"/>
      <c r="D29" s="204"/>
      <c r="E29" s="199"/>
      <c r="F29" s="200"/>
      <c r="G29" s="205">
        <f t="shared" si="0"/>
        <v>0</v>
      </c>
    </row>
    <row r="30" spans="1:7" s="178" customFormat="1" ht="27.75" customHeight="1">
      <c r="A30" s="206">
        <v>2010302</v>
      </c>
      <c r="B30" s="207" t="s">
        <v>329</v>
      </c>
      <c r="C30" s="203">
        <v>3938.7444689999998</v>
      </c>
      <c r="D30" s="204">
        <v>4735.32</v>
      </c>
      <c r="E30" s="199"/>
      <c r="F30" s="200"/>
      <c r="G30" s="205">
        <f t="shared" si="0"/>
        <v>4735.32</v>
      </c>
    </row>
    <row r="31" spans="1:7" s="178" customFormat="1" ht="27.75" customHeight="1">
      <c r="A31" s="206">
        <v>2010303</v>
      </c>
      <c r="B31" s="207" t="s">
        <v>330</v>
      </c>
      <c r="C31" s="203">
        <v>3.059</v>
      </c>
      <c r="D31" s="204"/>
      <c r="E31" s="199"/>
      <c r="F31" s="200"/>
      <c r="G31" s="205">
        <f t="shared" si="0"/>
        <v>0</v>
      </c>
    </row>
    <row r="32" spans="1:7" s="178" customFormat="1" ht="27.75" customHeight="1" hidden="1">
      <c r="A32" s="206">
        <v>2010304</v>
      </c>
      <c r="B32" s="207" t="s">
        <v>345</v>
      </c>
      <c r="C32" s="203"/>
      <c r="D32" s="204"/>
      <c r="E32" s="199"/>
      <c r="F32" s="200"/>
      <c r="G32" s="205">
        <f t="shared" si="0"/>
        <v>0</v>
      </c>
    </row>
    <row r="33" spans="1:7" s="178" customFormat="1" ht="27.75" customHeight="1" hidden="1">
      <c r="A33" s="206">
        <v>2010305</v>
      </c>
      <c r="B33" s="207" t="s">
        <v>346</v>
      </c>
      <c r="C33" s="203"/>
      <c r="D33" s="204"/>
      <c r="E33" s="199"/>
      <c r="F33" s="200"/>
      <c r="G33" s="205">
        <f t="shared" si="0"/>
        <v>0</v>
      </c>
    </row>
    <row r="34" spans="1:7" s="178" customFormat="1" ht="27.75" customHeight="1" hidden="1">
      <c r="A34" s="206">
        <v>2010306</v>
      </c>
      <c r="B34" s="207" t="s">
        <v>347</v>
      </c>
      <c r="C34" s="203"/>
      <c r="D34" s="204"/>
      <c r="E34" s="199"/>
      <c r="F34" s="200"/>
      <c r="G34" s="205">
        <f t="shared" si="0"/>
        <v>0</v>
      </c>
    </row>
    <row r="35" spans="1:7" s="178" customFormat="1" ht="27.75" customHeight="1" hidden="1">
      <c r="A35" s="206">
        <v>2010308</v>
      </c>
      <c r="B35" s="207" t="s">
        <v>348</v>
      </c>
      <c r="C35" s="203"/>
      <c r="D35" s="204"/>
      <c r="E35" s="199"/>
      <c r="F35" s="200"/>
      <c r="G35" s="205">
        <f t="shared" si="0"/>
        <v>0</v>
      </c>
    </row>
    <row r="36" spans="1:7" s="178" customFormat="1" ht="27.75" customHeight="1" hidden="1">
      <c r="A36" s="206">
        <v>2010309</v>
      </c>
      <c r="B36" s="207" t="s">
        <v>349</v>
      </c>
      <c r="C36" s="203"/>
      <c r="D36" s="204"/>
      <c r="E36" s="199"/>
      <c r="F36" s="200"/>
      <c r="G36" s="205">
        <f t="shared" si="0"/>
        <v>0</v>
      </c>
    </row>
    <row r="37" spans="1:7" s="178" customFormat="1" ht="27.75" customHeight="1">
      <c r="A37" s="206">
        <v>2010350</v>
      </c>
      <c r="B37" s="207" t="s">
        <v>337</v>
      </c>
      <c r="C37" s="203">
        <v>1659.112545</v>
      </c>
      <c r="D37" s="204"/>
      <c r="E37" s="199"/>
      <c r="F37" s="200"/>
      <c r="G37" s="205">
        <f t="shared" si="0"/>
        <v>0</v>
      </c>
    </row>
    <row r="38" spans="1:7" s="178" customFormat="1" ht="27.75" customHeight="1">
      <c r="A38" s="206">
        <v>2010399</v>
      </c>
      <c r="B38" s="207" t="s">
        <v>350</v>
      </c>
      <c r="C38" s="203">
        <v>250.77160099999998</v>
      </c>
      <c r="D38" s="204">
        <v>236.6</v>
      </c>
      <c r="E38" s="199"/>
      <c r="F38" s="200"/>
      <c r="G38" s="205">
        <f t="shared" si="0"/>
        <v>236.6</v>
      </c>
    </row>
    <row r="39" spans="1:7" s="178" customFormat="1" ht="27.75" customHeight="1">
      <c r="A39" s="206">
        <v>20104</v>
      </c>
      <c r="B39" s="207" t="s">
        <v>351</v>
      </c>
      <c r="C39" s="203">
        <v>34.7058</v>
      </c>
      <c r="D39" s="204">
        <f>SUM(D40:D50)</f>
        <v>13</v>
      </c>
      <c r="E39" s="199"/>
      <c r="F39" s="200"/>
      <c r="G39" s="205">
        <f t="shared" si="0"/>
        <v>13</v>
      </c>
    </row>
    <row r="40" spans="1:7" s="178" customFormat="1" ht="27.75" customHeight="1" hidden="1">
      <c r="A40" s="206">
        <v>2010401</v>
      </c>
      <c r="B40" s="207" t="s">
        <v>328</v>
      </c>
      <c r="C40" s="203"/>
      <c r="D40" s="204"/>
      <c r="E40" s="199"/>
      <c r="F40" s="200"/>
      <c r="G40" s="205">
        <f t="shared" si="0"/>
        <v>0</v>
      </c>
    </row>
    <row r="41" spans="1:7" s="178" customFormat="1" ht="27.75" customHeight="1" hidden="1">
      <c r="A41" s="206">
        <v>2010402</v>
      </c>
      <c r="B41" s="207" t="s">
        <v>329</v>
      </c>
      <c r="C41" s="203"/>
      <c r="D41" s="204"/>
      <c r="E41" s="199"/>
      <c r="F41" s="200"/>
      <c r="G41" s="205">
        <f t="shared" si="0"/>
        <v>0</v>
      </c>
    </row>
    <row r="42" spans="1:7" s="178" customFormat="1" ht="27.75" customHeight="1" hidden="1">
      <c r="A42" s="206">
        <v>2010403</v>
      </c>
      <c r="B42" s="207" t="s">
        <v>330</v>
      </c>
      <c r="C42" s="203"/>
      <c r="D42" s="204"/>
      <c r="E42" s="199"/>
      <c r="F42" s="200"/>
      <c r="G42" s="205">
        <f t="shared" si="0"/>
        <v>0</v>
      </c>
    </row>
    <row r="43" spans="1:7" s="178" customFormat="1" ht="27.75" customHeight="1" hidden="1">
      <c r="A43" s="206">
        <v>2010404</v>
      </c>
      <c r="B43" s="207" t="s">
        <v>352</v>
      </c>
      <c r="C43" s="203"/>
      <c r="D43" s="204"/>
      <c r="E43" s="199"/>
      <c r="F43" s="200"/>
      <c r="G43" s="205">
        <f t="shared" si="0"/>
        <v>0</v>
      </c>
    </row>
    <row r="44" spans="1:7" s="178" customFormat="1" ht="27.75" customHeight="1" hidden="1">
      <c r="A44" s="206">
        <v>2010405</v>
      </c>
      <c r="B44" s="207" t="s">
        <v>353</v>
      </c>
      <c r="C44" s="203"/>
      <c r="D44" s="204"/>
      <c r="E44" s="199"/>
      <c r="F44" s="200"/>
      <c r="G44" s="205">
        <f t="shared" si="0"/>
        <v>0</v>
      </c>
    </row>
    <row r="45" spans="1:7" s="178" customFormat="1" ht="27.75" customHeight="1" hidden="1">
      <c r="A45" s="206">
        <v>2010406</v>
      </c>
      <c r="B45" s="207" t="s">
        <v>354</v>
      </c>
      <c r="C45" s="203"/>
      <c r="D45" s="204"/>
      <c r="E45" s="199"/>
      <c r="F45" s="200"/>
      <c r="G45" s="205">
        <f t="shared" si="0"/>
        <v>0</v>
      </c>
    </row>
    <row r="46" spans="1:7" s="178" customFormat="1" ht="27.75" customHeight="1" hidden="1">
      <c r="A46" s="206">
        <v>2010407</v>
      </c>
      <c r="B46" s="207" t="s">
        <v>355</v>
      </c>
      <c r="C46" s="203"/>
      <c r="D46" s="204"/>
      <c r="E46" s="199"/>
      <c r="F46" s="200"/>
      <c r="G46" s="205">
        <f t="shared" si="0"/>
        <v>0</v>
      </c>
    </row>
    <row r="47" spans="1:7" s="178" customFormat="1" ht="27.75" customHeight="1">
      <c r="A47" s="206">
        <v>2010408</v>
      </c>
      <c r="B47" s="207" t="s">
        <v>356</v>
      </c>
      <c r="C47" s="203">
        <v>0.03872</v>
      </c>
      <c r="D47" s="204"/>
      <c r="E47" s="199"/>
      <c r="F47" s="200"/>
      <c r="G47" s="205">
        <f t="shared" si="0"/>
        <v>0</v>
      </c>
    </row>
    <row r="48" spans="1:7" s="178" customFormat="1" ht="27.75" customHeight="1" hidden="1">
      <c r="A48" s="206">
        <v>2010409</v>
      </c>
      <c r="B48" s="207" t="s">
        <v>357</v>
      </c>
      <c r="C48" s="203"/>
      <c r="D48" s="204"/>
      <c r="E48" s="199"/>
      <c r="F48" s="200"/>
      <c r="G48" s="205">
        <f t="shared" si="0"/>
        <v>0</v>
      </c>
    </row>
    <row r="49" spans="1:7" s="178" customFormat="1" ht="27.75" customHeight="1" hidden="1">
      <c r="A49" s="206">
        <v>2010450</v>
      </c>
      <c r="B49" s="207" t="s">
        <v>337</v>
      </c>
      <c r="C49" s="203"/>
      <c r="D49" s="204"/>
      <c r="E49" s="199"/>
      <c r="F49" s="200"/>
      <c r="G49" s="205">
        <f t="shared" si="0"/>
        <v>0</v>
      </c>
    </row>
    <row r="50" spans="1:7" s="178" customFormat="1" ht="27.75" customHeight="1">
      <c r="A50" s="206">
        <v>2010499</v>
      </c>
      <c r="B50" s="207" t="s">
        <v>358</v>
      </c>
      <c r="C50" s="203">
        <v>34.66708</v>
      </c>
      <c r="D50" s="204">
        <v>13</v>
      </c>
      <c r="E50" s="199"/>
      <c r="F50" s="200"/>
      <c r="G50" s="205">
        <f t="shared" si="0"/>
        <v>13</v>
      </c>
    </row>
    <row r="51" spans="1:7" s="178" customFormat="1" ht="27.75" customHeight="1">
      <c r="A51" s="206">
        <v>20105</v>
      </c>
      <c r="B51" s="207" t="s">
        <v>359</v>
      </c>
      <c r="C51" s="203">
        <v>49.059834</v>
      </c>
      <c r="D51" s="204"/>
      <c r="E51" s="199"/>
      <c r="F51" s="200"/>
      <c r="G51" s="205">
        <v>2.39</v>
      </c>
    </row>
    <row r="52" spans="1:7" s="178" customFormat="1" ht="27.75" customHeight="1" hidden="1">
      <c r="A52" s="206">
        <v>2010501</v>
      </c>
      <c r="B52" s="207" t="s">
        <v>328</v>
      </c>
      <c r="C52" s="203"/>
      <c r="D52" s="204"/>
      <c r="E52" s="199"/>
      <c r="F52" s="200"/>
      <c r="G52" s="205">
        <f t="shared" si="0"/>
        <v>0</v>
      </c>
    </row>
    <row r="53" spans="1:7" s="178" customFormat="1" ht="27.75" customHeight="1" hidden="1">
      <c r="A53" s="206">
        <v>2010502</v>
      </c>
      <c r="B53" s="207" t="s">
        <v>329</v>
      </c>
      <c r="C53" s="203"/>
      <c r="D53" s="204"/>
      <c r="E53" s="199"/>
      <c r="F53" s="200"/>
      <c r="G53" s="205">
        <f t="shared" si="0"/>
        <v>0</v>
      </c>
    </row>
    <row r="54" spans="1:7" s="178" customFormat="1" ht="27.75" customHeight="1" hidden="1">
      <c r="A54" s="206">
        <v>2010503</v>
      </c>
      <c r="B54" s="207" t="s">
        <v>330</v>
      </c>
      <c r="C54" s="203"/>
      <c r="D54" s="204"/>
      <c r="E54" s="199"/>
      <c r="F54" s="200"/>
      <c r="G54" s="205">
        <f t="shared" si="0"/>
        <v>0</v>
      </c>
    </row>
    <row r="55" spans="1:7" s="178" customFormat="1" ht="27.75" customHeight="1">
      <c r="A55" s="206">
        <v>2010504</v>
      </c>
      <c r="B55" s="207" t="s">
        <v>360</v>
      </c>
      <c r="C55" s="203"/>
      <c r="D55" s="204"/>
      <c r="E55" s="199">
        <f>1.58+0.19</f>
        <v>1.77</v>
      </c>
      <c r="F55" s="200"/>
      <c r="G55" s="205">
        <f>1.77-0.25</f>
        <v>1.52</v>
      </c>
    </row>
    <row r="56" spans="1:7" s="178" customFormat="1" ht="27.75" customHeight="1">
      <c r="A56" s="206">
        <v>2010505</v>
      </c>
      <c r="B56" s="207" t="s">
        <v>361</v>
      </c>
      <c r="C56" s="203"/>
      <c r="D56" s="204"/>
      <c r="E56" s="199">
        <v>0.0926</v>
      </c>
      <c r="F56" s="200"/>
      <c r="G56" s="205">
        <f t="shared" si="0"/>
        <v>0.0926</v>
      </c>
    </row>
    <row r="57" spans="1:7" s="178" customFormat="1" ht="27.75" customHeight="1" hidden="1">
      <c r="A57" s="206">
        <v>2010506</v>
      </c>
      <c r="B57" s="207" t="s">
        <v>362</v>
      </c>
      <c r="C57" s="203"/>
      <c r="D57" s="204"/>
      <c r="E57" s="199"/>
      <c r="F57" s="200"/>
      <c r="G57" s="205">
        <f t="shared" si="0"/>
        <v>0</v>
      </c>
    </row>
    <row r="58" spans="1:7" s="178" customFormat="1" ht="27.75" customHeight="1">
      <c r="A58" s="206">
        <v>2010507</v>
      </c>
      <c r="B58" s="207" t="s">
        <v>363</v>
      </c>
      <c r="C58" s="203"/>
      <c r="D58" s="204"/>
      <c r="E58" s="199">
        <f>0.057+0.0935</f>
        <v>0.1505</v>
      </c>
      <c r="F58" s="200"/>
      <c r="G58" s="205">
        <f t="shared" si="0"/>
        <v>0.1505</v>
      </c>
    </row>
    <row r="59" spans="1:7" s="178" customFormat="1" ht="27.75" customHeight="1">
      <c r="A59" s="206">
        <v>2010508</v>
      </c>
      <c r="B59" s="207" t="s">
        <v>364</v>
      </c>
      <c r="C59" s="203">
        <v>47.619834000000004</v>
      </c>
      <c r="D59" s="204"/>
      <c r="E59" s="199">
        <f>0.52+0.0225+0.09</f>
        <v>0.6325</v>
      </c>
      <c r="F59" s="200"/>
      <c r="G59" s="205">
        <f t="shared" si="0"/>
        <v>0.6325</v>
      </c>
    </row>
    <row r="60" spans="1:7" s="178" customFormat="1" ht="27.75" customHeight="1" hidden="1">
      <c r="A60" s="206">
        <v>2010550</v>
      </c>
      <c r="B60" s="207" t="s">
        <v>337</v>
      </c>
      <c r="C60" s="203"/>
      <c r="D60" s="204"/>
      <c r="E60" s="199"/>
      <c r="F60" s="200"/>
      <c r="G60" s="205">
        <f t="shared" si="0"/>
        <v>0</v>
      </c>
    </row>
    <row r="61" spans="1:7" s="178" customFormat="1" ht="27.75" customHeight="1">
      <c r="A61" s="206">
        <v>2010599</v>
      </c>
      <c r="B61" s="207" t="s">
        <v>365</v>
      </c>
      <c r="C61" s="203">
        <v>1.44</v>
      </c>
      <c r="D61" s="204"/>
      <c r="E61" s="199"/>
      <c r="F61" s="200"/>
      <c r="G61" s="205">
        <f t="shared" si="0"/>
        <v>0</v>
      </c>
    </row>
    <row r="62" spans="1:7" s="178" customFormat="1" ht="27.75" customHeight="1">
      <c r="A62" s="206">
        <v>20106</v>
      </c>
      <c r="B62" s="207" t="s">
        <v>366</v>
      </c>
      <c r="C62" s="203">
        <v>51.872369</v>
      </c>
      <c r="D62" s="204">
        <f>SUM(D63:D72)</f>
        <v>34.2</v>
      </c>
      <c r="E62" s="199"/>
      <c r="F62" s="200"/>
      <c r="G62" s="205">
        <f t="shared" si="0"/>
        <v>34.2</v>
      </c>
    </row>
    <row r="63" spans="1:7" s="178" customFormat="1" ht="27.75" customHeight="1" hidden="1">
      <c r="A63" s="206">
        <v>2010601</v>
      </c>
      <c r="B63" s="207" t="s">
        <v>328</v>
      </c>
      <c r="C63" s="203"/>
      <c r="D63" s="204"/>
      <c r="E63" s="199"/>
      <c r="F63" s="200"/>
      <c r="G63" s="205">
        <f t="shared" si="0"/>
        <v>0</v>
      </c>
    </row>
    <row r="64" spans="1:7" s="178" customFormat="1" ht="27.75" customHeight="1">
      <c r="A64" s="206">
        <v>2010602</v>
      </c>
      <c r="B64" s="207" t="s">
        <v>329</v>
      </c>
      <c r="C64" s="203">
        <v>8.576569000000001</v>
      </c>
      <c r="D64" s="204"/>
      <c r="E64" s="199"/>
      <c r="F64" s="200"/>
      <c r="G64" s="205">
        <f t="shared" si="0"/>
        <v>0</v>
      </c>
    </row>
    <row r="65" spans="1:7" s="178" customFormat="1" ht="27.75" customHeight="1" hidden="1">
      <c r="A65" s="206">
        <v>2010603</v>
      </c>
      <c r="B65" s="207" t="s">
        <v>330</v>
      </c>
      <c r="C65" s="203"/>
      <c r="D65" s="204"/>
      <c r="E65" s="199"/>
      <c r="F65" s="200"/>
      <c r="G65" s="205">
        <f t="shared" si="0"/>
        <v>0</v>
      </c>
    </row>
    <row r="66" spans="1:7" s="178" customFormat="1" ht="27.75" customHeight="1" hidden="1">
      <c r="A66" s="206">
        <v>2010604</v>
      </c>
      <c r="B66" s="207" t="s">
        <v>367</v>
      </c>
      <c r="C66" s="203"/>
      <c r="D66" s="204"/>
      <c r="E66" s="199"/>
      <c r="F66" s="200"/>
      <c r="G66" s="205">
        <f t="shared" si="0"/>
        <v>0</v>
      </c>
    </row>
    <row r="67" spans="1:7" s="178" customFormat="1" ht="27.75" customHeight="1" hidden="1">
      <c r="A67" s="206">
        <v>2010605</v>
      </c>
      <c r="B67" s="207" t="s">
        <v>368</v>
      </c>
      <c r="C67" s="203"/>
      <c r="D67" s="204"/>
      <c r="E67" s="199"/>
      <c r="F67" s="200"/>
      <c r="G67" s="205">
        <f t="shared" si="0"/>
        <v>0</v>
      </c>
    </row>
    <row r="68" spans="1:7" s="178" customFormat="1" ht="27.75" customHeight="1" hidden="1">
      <c r="A68" s="206">
        <v>2010606</v>
      </c>
      <c r="B68" s="207" t="s">
        <v>369</v>
      </c>
      <c r="C68" s="203"/>
      <c r="D68" s="204"/>
      <c r="E68" s="199"/>
      <c r="F68" s="200"/>
      <c r="G68" s="205">
        <f t="shared" si="0"/>
        <v>0</v>
      </c>
    </row>
    <row r="69" spans="1:7" s="178" customFormat="1" ht="27.75" customHeight="1" hidden="1">
      <c r="A69" s="206">
        <v>2010607</v>
      </c>
      <c r="B69" s="207" t="s">
        <v>370</v>
      </c>
      <c r="C69" s="203"/>
      <c r="D69" s="204"/>
      <c r="E69" s="199"/>
      <c r="F69" s="200"/>
      <c r="G69" s="205">
        <f t="shared" si="0"/>
        <v>0</v>
      </c>
    </row>
    <row r="70" spans="1:7" s="178" customFormat="1" ht="27.75" customHeight="1" hidden="1">
      <c r="A70" s="206">
        <v>2010608</v>
      </c>
      <c r="B70" s="207" t="s">
        <v>371</v>
      </c>
      <c r="C70" s="203"/>
      <c r="D70" s="204"/>
      <c r="E70" s="199"/>
      <c r="F70" s="200"/>
      <c r="G70" s="205">
        <f t="shared" si="0"/>
        <v>0</v>
      </c>
    </row>
    <row r="71" spans="1:7" s="178" customFormat="1" ht="27.75" customHeight="1" hidden="1">
      <c r="A71" s="206">
        <v>2010650</v>
      </c>
      <c r="B71" s="207" t="s">
        <v>337</v>
      </c>
      <c r="C71" s="203"/>
      <c r="D71" s="204"/>
      <c r="E71" s="199"/>
      <c r="F71" s="200"/>
      <c r="G71" s="205">
        <f aca="true" t="shared" si="1" ref="G71:G134">D71+E71+F71</f>
        <v>0</v>
      </c>
    </row>
    <row r="72" spans="1:7" s="178" customFormat="1" ht="27.75" customHeight="1">
      <c r="A72" s="206">
        <v>2010699</v>
      </c>
      <c r="B72" s="207" t="s">
        <v>372</v>
      </c>
      <c r="C72" s="203">
        <v>43.2958</v>
      </c>
      <c r="D72" s="204">
        <v>34.2</v>
      </c>
      <c r="E72" s="199"/>
      <c r="F72" s="200"/>
      <c r="G72" s="205">
        <f t="shared" si="1"/>
        <v>34.2</v>
      </c>
    </row>
    <row r="73" spans="1:7" s="178" customFormat="1" ht="27.75" customHeight="1">
      <c r="A73" s="206">
        <v>20107</v>
      </c>
      <c r="B73" s="207" t="s">
        <v>373</v>
      </c>
      <c r="C73" s="203">
        <v>20.236916</v>
      </c>
      <c r="D73" s="204"/>
      <c r="E73" s="199"/>
      <c r="F73" s="200"/>
      <c r="G73" s="205">
        <f t="shared" si="1"/>
        <v>0</v>
      </c>
    </row>
    <row r="74" spans="1:7" s="178" customFormat="1" ht="27.75" customHeight="1" hidden="1">
      <c r="A74" s="206">
        <v>2010701</v>
      </c>
      <c r="B74" s="207" t="s">
        <v>328</v>
      </c>
      <c r="C74" s="203"/>
      <c r="D74" s="204"/>
      <c r="E74" s="199"/>
      <c r="F74" s="200"/>
      <c r="G74" s="205">
        <f t="shared" si="1"/>
        <v>0</v>
      </c>
    </row>
    <row r="75" spans="1:7" s="178" customFormat="1" ht="27.75" customHeight="1" hidden="1">
      <c r="A75" s="206">
        <v>2010702</v>
      </c>
      <c r="B75" s="207" t="s">
        <v>329</v>
      </c>
      <c r="C75" s="203"/>
      <c r="D75" s="204"/>
      <c r="E75" s="199"/>
      <c r="F75" s="200"/>
      <c r="G75" s="205">
        <f t="shared" si="1"/>
        <v>0</v>
      </c>
    </row>
    <row r="76" spans="1:7" s="178" customFormat="1" ht="27.75" customHeight="1" hidden="1">
      <c r="A76" s="206">
        <v>2010703</v>
      </c>
      <c r="B76" s="207" t="s">
        <v>330</v>
      </c>
      <c r="C76" s="203"/>
      <c r="D76" s="204"/>
      <c r="E76" s="199"/>
      <c r="F76" s="200"/>
      <c r="G76" s="205">
        <f t="shared" si="1"/>
        <v>0</v>
      </c>
    </row>
    <row r="77" spans="1:7" s="178" customFormat="1" ht="27.75" customHeight="1" hidden="1">
      <c r="A77" s="206">
        <v>2010704</v>
      </c>
      <c r="B77" s="207" t="s">
        <v>374</v>
      </c>
      <c r="C77" s="203"/>
      <c r="D77" s="204"/>
      <c r="E77" s="199"/>
      <c r="F77" s="200"/>
      <c r="G77" s="205">
        <f t="shared" si="1"/>
        <v>0</v>
      </c>
    </row>
    <row r="78" spans="1:7" s="178" customFormat="1" ht="27.75" customHeight="1" hidden="1">
      <c r="A78" s="206">
        <v>2010705</v>
      </c>
      <c r="B78" s="207" t="s">
        <v>375</v>
      </c>
      <c r="C78" s="203"/>
      <c r="D78" s="204"/>
      <c r="E78" s="199"/>
      <c r="F78" s="200"/>
      <c r="G78" s="205">
        <f t="shared" si="1"/>
        <v>0</v>
      </c>
    </row>
    <row r="79" spans="1:7" s="178" customFormat="1" ht="27.75" customHeight="1" hidden="1">
      <c r="A79" s="206">
        <v>2010706</v>
      </c>
      <c r="B79" s="207" t="s">
        <v>376</v>
      </c>
      <c r="C79" s="203"/>
      <c r="D79" s="204"/>
      <c r="E79" s="199"/>
      <c r="F79" s="200"/>
      <c r="G79" s="205">
        <f t="shared" si="1"/>
        <v>0</v>
      </c>
    </row>
    <row r="80" spans="1:7" s="178" customFormat="1" ht="27.75" customHeight="1" hidden="1">
      <c r="A80" s="206">
        <v>2010707</v>
      </c>
      <c r="B80" s="207" t="s">
        <v>377</v>
      </c>
      <c r="C80" s="203"/>
      <c r="D80" s="204"/>
      <c r="E80" s="199"/>
      <c r="F80" s="200"/>
      <c r="G80" s="205">
        <f t="shared" si="1"/>
        <v>0</v>
      </c>
    </row>
    <row r="81" spans="1:7" s="178" customFormat="1" ht="27.75" customHeight="1" hidden="1">
      <c r="A81" s="206">
        <v>2010708</v>
      </c>
      <c r="B81" s="207" t="s">
        <v>378</v>
      </c>
      <c r="C81" s="203"/>
      <c r="D81" s="204"/>
      <c r="E81" s="199"/>
      <c r="F81" s="200"/>
      <c r="G81" s="205">
        <f t="shared" si="1"/>
        <v>0</v>
      </c>
    </row>
    <row r="82" spans="1:7" s="178" customFormat="1" ht="27.75" customHeight="1" hidden="1">
      <c r="A82" s="206">
        <v>2010709</v>
      </c>
      <c r="B82" s="207" t="s">
        <v>370</v>
      </c>
      <c r="C82" s="203"/>
      <c r="D82" s="204"/>
      <c r="E82" s="199"/>
      <c r="F82" s="200"/>
      <c r="G82" s="205">
        <f t="shared" si="1"/>
        <v>0</v>
      </c>
    </row>
    <row r="83" spans="1:7" s="178" customFormat="1" ht="27.75" customHeight="1" hidden="1">
      <c r="A83" s="206">
        <v>2010750</v>
      </c>
      <c r="B83" s="207" t="s">
        <v>337</v>
      </c>
      <c r="C83" s="203"/>
      <c r="D83" s="204"/>
      <c r="E83" s="199"/>
      <c r="F83" s="200"/>
      <c r="G83" s="205">
        <f t="shared" si="1"/>
        <v>0</v>
      </c>
    </row>
    <row r="84" spans="1:7" s="178" customFormat="1" ht="27.75" customHeight="1">
      <c r="A84" s="206">
        <v>2010799</v>
      </c>
      <c r="B84" s="207" t="s">
        <v>379</v>
      </c>
      <c r="C84" s="203">
        <v>20.236916</v>
      </c>
      <c r="D84" s="204"/>
      <c r="E84" s="199"/>
      <c r="F84" s="200"/>
      <c r="G84" s="205">
        <f t="shared" si="1"/>
        <v>0</v>
      </c>
    </row>
    <row r="85" spans="1:7" s="178" customFormat="1" ht="27.75" customHeight="1">
      <c r="A85" s="206">
        <v>20108</v>
      </c>
      <c r="B85" s="207" t="s">
        <v>380</v>
      </c>
      <c r="C85" s="203">
        <v>17</v>
      </c>
      <c r="D85" s="204">
        <f>SUM(D86:D93)</f>
        <v>21</v>
      </c>
      <c r="E85" s="199"/>
      <c r="F85" s="200"/>
      <c r="G85" s="205">
        <f t="shared" si="1"/>
        <v>21</v>
      </c>
    </row>
    <row r="86" spans="1:7" s="178" customFormat="1" ht="27.75" customHeight="1" hidden="1">
      <c r="A86" s="206">
        <v>2010801</v>
      </c>
      <c r="B86" s="207" t="s">
        <v>328</v>
      </c>
      <c r="C86" s="203"/>
      <c r="D86" s="204"/>
      <c r="E86" s="199"/>
      <c r="F86" s="200"/>
      <c r="G86" s="205">
        <f t="shared" si="1"/>
        <v>0</v>
      </c>
    </row>
    <row r="87" spans="1:7" s="178" customFormat="1" ht="27.75" customHeight="1" hidden="1">
      <c r="A87" s="206">
        <v>2010802</v>
      </c>
      <c r="B87" s="207" t="s">
        <v>329</v>
      </c>
      <c r="C87" s="203"/>
      <c r="D87" s="204"/>
      <c r="E87" s="199"/>
      <c r="F87" s="200"/>
      <c r="G87" s="205">
        <f t="shared" si="1"/>
        <v>0</v>
      </c>
    </row>
    <row r="88" spans="1:7" s="178" customFormat="1" ht="27.75" customHeight="1" hidden="1">
      <c r="A88" s="206">
        <v>2010803</v>
      </c>
      <c r="B88" s="207" t="s">
        <v>330</v>
      </c>
      <c r="C88" s="203"/>
      <c r="D88" s="204"/>
      <c r="E88" s="199"/>
      <c r="F88" s="200"/>
      <c r="G88" s="205">
        <f t="shared" si="1"/>
        <v>0</v>
      </c>
    </row>
    <row r="89" spans="1:7" s="178" customFormat="1" ht="27.75" customHeight="1">
      <c r="A89" s="206">
        <v>2010804</v>
      </c>
      <c r="B89" s="207" t="s">
        <v>381</v>
      </c>
      <c r="C89" s="203">
        <v>17</v>
      </c>
      <c r="D89" s="204">
        <v>21</v>
      </c>
      <c r="E89" s="199"/>
      <c r="F89" s="200"/>
      <c r="G89" s="205">
        <f t="shared" si="1"/>
        <v>21</v>
      </c>
    </row>
    <row r="90" spans="1:7" s="178" customFormat="1" ht="27.75" customHeight="1" hidden="1">
      <c r="A90" s="206">
        <v>2010805</v>
      </c>
      <c r="B90" s="207" t="s">
        <v>382</v>
      </c>
      <c r="C90" s="203"/>
      <c r="D90" s="204"/>
      <c r="E90" s="199"/>
      <c r="F90" s="200"/>
      <c r="G90" s="205">
        <f t="shared" si="1"/>
        <v>0</v>
      </c>
    </row>
    <row r="91" spans="1:7" s="178" customFormat="1" ht="27.75" customHeight="1" hidden="1">
      <c r="A91" s="206">
        <v>2010806</v>
      </c>
      <c r="B91" s="207" t="s">
        <v>370</v>
      </c>
      <c r="C91" s="203"/>
      <c r="D91" s="204"/>
      <c r="E91" s="199"/>
      <c r="F91" s="200"/>
      <c r="G91" s="205">
        <f t="shared" si="1"/>
        <v>0</v>
      </c>
    </row>
    <row r="92" spans="1:7" s="178" customFormat="1" ht="27.75" customHeight="1" hidden="1">
      <c r="A92" s="206">
        <v>2010850</v>
      </c>
      <c r="B92" s="207" t="s">
        <v>337</v>
      </c>
      <c r="C92" s="203"/>
      <c r="D92" s="204"/>
      <c r="E92" s="199"/>
      <c r="F92" s="200"/>
      <c r="G92" s="205">
        <f t="shared" si="1"/>
        <v>0</v>
      </c>
    </row>
    <row r="93" spans="1:7" s="178" customFormat="1" ht="27.75" customHeight="1" hidden="1">
      <c r="A93" s="206">
        <v>2010899</v>
      </c>
      <c r="B93" s="207" t="s">
        <v>383</v>
      </c>
      <c r="C93" s="203"/>
      <c r="D93" s="204"/>
      <c r="E93" s="199"/>
      <c r="F93" s="200"/>
      <c r="G93" s="205">
        <f t="shared" si="1"/>
        <v>0</v>
      </c>
    </row>
    <row r="94" spans="1:7" s="178" customFormat="1" ht="27.75" customHeight="1">
      <c r="A94" s="206">
        <v>20109</v>
      </c>
      <c r="B94" s="207" t="s">
        <v>384</v>
      </c>
      <c r="C94" s="203"/>
      <c r="D94" s="204">
        <f>SUM(D95:D106)</f>
        <v>6.79</v>
      </c>
      <c r="E94" s="199"/>
      <c r="F94" s="200"/>
      <c r="G94" s="205">
        <f t="shared" si="1"/>
        <v>6.79</v>
      </c>
    </row>
    <row r="95" spans="1:7" s="178" customFormat="1" ht="27.75" customHeight="1" hidden="1">
      <c r="A95" s="206">
        <v>2010901</v>
      </c>
      <c r="B95" s="207" t="s">
        <v>328</v>
      </c>
      <c r="C95" s="203"/>
      <c r="D95" s="204"/>
      <c r="E95" s="199"/>
      <c r="F95" s="200"/>
      <c r="G95" s="205">
        <f t="shared" si="1"/>
        <v>0</v>
      </c>
    </row>
    <row r="96" spans="1:7" s="178" customFormat="1" ht="27.75" customHeight="1" hidden="1">
      <c r="A96" s="206">
        <v>2010902</v>
      </c>
      <c r="B96" s="207" t="s">
        <v>329</v>
      </c>
      <c r="C96" s="203"/>
      <c r="D96" s="204"/>
      <c r="E96" s="199"/>
      <c r="F96" s="200"/>
      <c r="G96" s="205">
        <f t="shared" si="1"/>
        <v>0</v>
      </c>
    </row>
    <row r="97" spans="1:7" s="178" customFormat="1" ht="27.75" customHeight="1" hidden="1">
      <c r="A97" s="206">
        <v>2010903</v>
      </c>
      <c r="B97" s="207" t="s">
        <v>330</v>
      </c>
      <c r="C97" s="203"/>
      <c r="D97" s="204"/>
      <c r="E97" s="199"/>
      <c r="F97" s="200"/>
      <c r="G97" s="205">
        <f t="shared" si="1"/>
        <v>0</v>
      </c>
    </row>
    <row r="98" spans="1:7" s="178" customFormat="1" ht="27.75" customHeight="1" hidden="1">
      <c r="A98" s="206">
        <v>2010905</v>
      </c>
      <c r="B98" s="207" t="s">
        <v>385</v>
      </c>
      <c r="C98" s="203"/>
      <c r="D98" s="204"/>
      <c r="E98" s="199"/>
      <c r="F98" s="200"/>
      <c r="G98" s="205">
        <f t="shared" si="1"/>
        <v>0</v>
      </c>
    </row>
    <row r="99" spans="1:7" s="178" customFormat="1" ht="27.75" customHeight="1" hidden="1">
      <c r="A99" s="206">
        <v>2010907</v>
      </c>
      <c r="B99" s="207" t="s">
        <v>386</v>
      </c>
      <c r="C99" s="203"/>
      <c r="D99" s="204"/>
      <c r="E99" s="199"/>
      <c r="F99" s="200"/>
      <c r="G99" s="205">
        <f t="shared" si="1"/>
        <v>0</v>
      </c>
    </row>
    <row r="100" spans="1:7" s="178" customFormat="1" ht="27.75" customHeight="1" hidden="1">
      <c r="A100" s="206">
        <v>2010908</v>
      </c>
      <c r="B100" s="207" t="s">
        <v>370</v>
      </c>
      <c r="C100" s="203"/>
      <c r="D100" s="204"/>
      <c r="E100" s="199"/>
      <c r="F100" s="200"/>
      <c r="G100" s="205">
        <f t="shared" si="1"/>
        <v>0</v>
      </c>
    </row>
    <row r="101" spans="1:7" s="178" customFormat="1" ht="27.75" customHeight="1" hidden="1">
      <c r="A101" s="206">
        <v>2010909</v>
      </c>
      <c r="B101" s="207" t="s">
        <v>384</v>
      </c>
      <c r="C101" s="203"/>
      <c r="D101" s="204"/>
      <c r="E101" s="199"/>
      <c r="F101" s="200"/>
      <c r="G101" s="205">
        <f t="shared" si="1"/>
        <v>0</v>
      </c>
    </row>
    <row r="102" spans="1:7" s="178" customFormat="1" ht="27.75" customHeight="1" hidden="1">
      <c r="A102" s="206">
        <v>2010910</v>
      </c>
      <c r="B102" s="207" t="s">
        <v>387</v>
      </c>
      <c r="C102" s="203"/>
      <c r="D102" s="204"/>
      <c r="E102" s="199"/>
      <c r="F102" s="200"/>
      <c r="G102" s="205">
        <f t="shared" si="1"/>
        <v>0</v>
      </c>
    </row>
    <row r="103" spans="1:7" s="178" customFormat="1" ht="27.75" customHeight="1" hidden="1">
      <c r="A103" s="206">
        <v>2010911</v>
      </c>
      <c r="B103" s="207" t="s">
        <v>388</v>
      </c>
      <c r="C103" s="203"/>
      <c r="D103" s="204"/>
      <c r="E103" s="199"/>
      <c r="F103" s="200"/>
      <c r="G103" s="205">
        <f t="shared" si="1"/>
        <v>0</v>
      </c>
    </row>
    <row r="104" spans="1:7" s="178" customFormat="1" ht="27.75" customHeight="1" hidden="1">
      <c r="A104" s="206">
        <v>2010912</v>
      </c>
      <c r="B104" s="207" t="s">
        <v>389</v>
      </c>
      <c r="C104" s="203"/>
      <c r="D104" s="204"/>
      <c r="E104" s="199"/>
      <c r="F104" s="200"/>
      <c r="G104" s="205">
        <f t="shared" si="1"/>
        <v>0</v>
      </c>
    </row>
    <row r="105" spans="1:7" s="178" customFormat="1" ht="27.75" customHeight="1" hidden="1">
      <c r="A105" s="206">
        <v>2010950</v>
      </c>
      <c r="B105" s="207" t="s">
        <v>337</v>
      </c>
      <c r="C105" s="203"/>
      <c r="D105" s="204"/>
      <c r="E105" s="199"/>
      <c r="F105" s="200"/>
      <c r="G105" s="205">
        <f t="shared" si="1"/>
        <v>0</v>
      </c>
    </row>
    <row r="106" spans="1:7" s="178" customFormat="1" ht="27.75" customHeight="1">
      <c r="A106" s="206">
        <v>2010999</v>
      </c>
      <c r="B106" s="207" t="s">
        <v>390</v>
      </c>
      <c r="C106" s="203"/>
      <c r="D106" s="204">
        <v>6.79</v>
      </c>
      <c r="E106" s="199"/>
      <c r="F106" s="200"/>
      <c r="G106" s="205">
        <v>6.79</v>
      </c>
    </row>
    <row r="107" spans="1:7" s="178" customFormat="1" ht="27.75" customHeight="1" hidden="1">
      <c r="A107" s="206">
        <v>20110</v>
      </c>
      <c r="B107" s="207" t="s">
        <v>391</v>
      </c>
      <c r="C107" s="203"/>
      <c r="D107" s="204">
        <v>3.8</v>
      </c>
      <c r="E107" s="199"/>
      <c r="F107" s="200"/>
      <c r="G107" s="205"/>
    </row>
    <row r="108" spans="1:7" s="178" customFormat="1" ht="27.75" customHeight="1" hidden="1">
      <c r="A108" s="206">
        <v>2011001</v>
      </c>
      <c r="B108" s="207" t="s">
        <v>328</v>
      </c>
      <c r="C108" s="203"/>
      <c r="D108" s="204">
        <v>3.8</v>
      </c>
      <c r="E108" s="199"/>
      <c r="F108" s="200"/>
      <c r="G108" s="205"/>
    </row>
    <row r="109" spans="1:7" s="178" customFormat="1" ht="27.75" customHeight="1" hidden="1">
      <c r="A109" s="206">
        <v>2011002</v>
      </c>
      <c r="B109" s="207" t="s">
        <v>329</v>
      </c>
      <c r="C109" s="203"/>
      <c r="D109" s="204"/>
      <c r="E109" s="199"/>
      <c r="F109" s="200"/>
      <c r="G109" s="205">
        <f t="shared" si="1"/>
        <v>0</v>
      </c>
    </row>
    <row r="110" spans="1:7" s="178" customFormat="1" ht="27.75" customHeight="1" hidden="1">
      <c r="A110" s="206">
        <v>2011003</v>
      </c>
      <c r="B110" s="207" t="s">
        <v>330</v>
      </c>
      <c r="C110" s="203"/>
      <c r="D110" s="204"/>
      <c r="E110" s="199"/>
      <c r="F110" s="200"/>
      <c r="G110" s="205">
        <f t="shared" si="1"/>
        <v>0</v>
      </c>
    </row>
    <row r="111" spans="1:7" s="178" customFormat="1" ht="27.75" customHeight="1" hidden="1">
      <c r="A111" s="206">
        <v>2011004</v>
      </c>
      <c r="B111" s="207" t="s">
        <v>392</v>
      </c>
      <c r="C111" s="203"/>
      <c r="D111" s="204"/>
      <c r="E111" s="199"/>
      <c r="F111" s="200"/>
      <c r="G111" s="205">
        <f t="shared" si="1"/>
        <v>0</v>
      </c>
    </row>
    <row r="112" spans="1:7" s="178" customFormat="1" ht="27.75" customHeight="1" hidden="1">
      <c r="A112" s="206">
        <v>2011005</v>
      </c>
      <c r="B112" s="207" t="s">
        <v>393</v>
      </c>
      <c r="C112" s="203"/>
      <c r="D112" s="204"/>
      <c r="E112" s="199"/>
      <c r="F112" s="200"/>
      <c r="G112" s="205">
        <f t="shared" si="1"/>
        <v>0</v>
      </c>
    </row>
    <row r="113" spans="1:7" s="178" customFormat="1" ht="27.75" customHeight="1" hidden="1">
      <c r="A113" s="206">
        <v>2011007</v>
      </c>
      <c r="B113" s="207" t="s">
        <v>394</v>
      </c>
      <c r="C113" s="203"/>
      <c r="D113" s="204"/>
      <c r="E113" s="199"/>
      <c r="F113" s="200"/>
      <c r="G113" s="205">
        <f t="shared" si="1"/>
        <v>0</v>
      </c>
    </row>
    <row r="114" spans="1:7" s="178" customFormat="1" ht="27.75" customHeight="1" hidden="1">
      <c r="A114" s="206">
        <v>2011008</v>
      </c>
      <c r="B114" s="207" t="s">
        <v>395</v>
      </c>
      <c r="C114" s="203"/>
      <c r="D114" s="204"/>
      <c r="E114" s="199"/>
      <c r="F114" s="200"/>
      <c r="G114" s="205">
        <f t="shared" si="1"/>
        <v>0</v>
      </c>
    </row>
    <row r="115" spans="1:7" s="178" customFormat="1" ht="27.75" customHeight="1" hidden="1">
      <c r="A115" s="206">
        <v>2011050</v>
      </c>
      <c r="B115" s="207" t="s">
        <v>337</v>
      </c>
      <c r="C115" s="203"/>
      <c r="D115" s="204"/>
      <c r="E115" s="199"/>
      <c r="F115" s="200"/>
      <c r="G115" s="205">
        <f t="shared" si="1"/>
        <v>0</v>
      </c>
    </row>
    <row r="116" spans="1:7" s="178" customFormat="1" ht="27.75" customHeight="1" hidden="1">
      <c r="A116" s="206">
        <v>2011099</v>
      </c>
      <c r="B116" s="207" t="s">
        <v>396</v>
      </c>
      <c r="C116" s="203"/>
      <c r="D116" s="204"/>
      <c r="E116" s="199"/>
      <c r="F116" s="200"/>
      <c r="G116" s="205">
        <f t="shared" si="1"/>
        <v>0</v>
      </c>
    </row>
    <row r="117" spans="1:7" s="178" customFormat="1" ht="27.75" customHeight="1">
      <c r="A117" s="206">
        <v>20111</v>
      </c>
      <c r="B117" s="207" t="s">
        <v>397</v>
      </c>
      <c r="C117" s="203">
        <v>20.304275</v>
      </c>
      <c r="D117" s="204">
        <f>SUM(D118:D125)</f>
        <v>4.7</v>
      </c>
      <c r="E117" s="199"/>
      <c r="F117" s="200"/>
      <c r="G117" s="205">
        <v>8.5</v>
      </c>
    </row>
    <row r="118" spans="1:7" s="178" customFormat="1" ht="27.75" customHeight="1">
      <c r="A118" s="206">
        <v>2011101</v>
      </c>
      <c r="B118" s="207" t="s">
        <v>328</v>
      </c>
      <c r="C118" s="203">
        <v>6.279662</v>
      </c>
      <c r="D118" s="204"/>
      <c r="E118" s="199"/>
      <c r="F118" s="200"/>
      <c r="G118" s="205">
        <v>3.8</v>
      </c>
    </row>
    <row r="119" spans="1:7" s="178" customFormat="1" ht="27.75" customHeight="1">
      <c r="A119" s="206">
        <v>2011102</v>
      </c>
      <c r="B119" s="207" t="s">
        <v>329</v>
      </c>
      <c r="C119" s="203">
        <v>3.5652</v>
      </c>
      <c r="D119" s="204"/>
      <c r="E119" s="199"/>
      <c r="F119" s="200"/>
      <c r="G119" s="205">
        <f t="shared" si="1"/>
        <v>0</v>
      </c>
    </row>
    <row r="120" spans="1:7" s="178" customFormat="1" ht="27.75" customHeight="1" hidden="1">
      <c r="A120" s="206">
        <v>2011103</v>
      </c>
      <c r="B120" s="207" t="s">
        <v>330</v>
      </c>
      <c r="C120" s="203"/>
      <c r="D120" s="204"/>
      <c r="E120" s="199"/>
      <c r="F120" s="200"/>
      <c r="G120" s="205">
        <f t="shared" si="1"/>
        <v>0</v>
      </c>
    </row>
    <row r="121" spans="1:7" s="178" customFormat="1" ht="27.75" customHeight="1" hidden="1">
      <c r="A121" s="206">
        <v>2011104</v>
      </c>
      <c r="B121" s="207" t="s">
        <v>398</v>
      </c>
      <c r="C121" s="203"/>
      <c r="D121" s="204"/>
      <c r="E121" s="199"/>
      <c r="F121" s="200"/>
      <c r="G121" s="205">
        <f t="shared" si="1"/>
        <v>0</v>
      </c>
    </row>
    <row r="122" spans="1:7" s="178" customFormat="1" ht="27.75" customHeight="1" hidden="1">
      <c r="A122" s="206">
        <v>2011105</v>
      </c>
      <c r="B122" s="207" t="s">
        <v>399</v>
      </c>
      <c r="C122" s="203"/>
      <c r="D122" s="204"/>
      <c r="E122" s="199"/>
      <c r="F122" s="200"/>
      <c r="G122" s="205">
        <f t="shared" si="1"/>
        <v>0</v>
      </c>
    </row>
    <row r="123" spans="1:7" s="178" customFormat="1" ht="27.75" customHeight="1" hidden="1">
      <c r="A123" s="206">
        <v>2011106</v>
      </c>
      <c r="B123" s="207" t="s">
        <v>400</v>
      </c>
      <c r="C123" s="203"/>
      <c r="D123" s="204"/>
      <c r="E123" s="199"/>
      <c r="F123" s="200"/>
      <c r="G123" s="205">
        <f t="shared" si="1"/>
        <v>0</v>
      </c>
    </row>
    <row r="124" spans="1:7" s="178" customFormat="1" ht="27.75" customHeight="1" hidden="1">
      <c r="A124" s="206">
        <v>2011150</v>
      </c>
      <c r="B124" s="207" t="s">
        <v>337</v>
      </c>
      <c r="C124" s="203"/>
      <c r="D124" s="204"/>
      <c r="E124" s="199"/>
      <c r="F124" s="200"/>
      <c r="G124" s="205">
        <f t="shared" si="1"/>
        <v>0</v>
      </c>
    </row>
    <row r="125" spans="1:7" s="178" customFormat="1" ht="27.75" customHeight="1">
      <c r="A125" s="206">
        <v>2011199</v>
      </c>
      <c r="B125" s="207" t="s">
        <v>401</v>
      </c>
      <c r="C125" s="203">
        <v>10.459413</v>
      </c>
      <c r="D125" s="204">
        <v>4.7</v>
      </c>
      <c r="E125" s="199"/>
      <c r="F125" s="200"/>
      <c r="G125" s="205">
        <f t="shared" si="1"/>
        <v>4.7</v>
      </c>
    </row>
    <row r="126" spans="1:7" s="178" customFormat="1" ht="27.75" customHeight="1">
      <c r="A126" s="206">
        <v>20113</v>
      </c>
      <c r="B126" s="207" t="s">
        <v>402</v>
      </c>
      <c r="C126" s="203">
        <v>1.5</v>
      </c>
      <c r="D126" s="204">
        <f>SUM(D127:D136)</f>
        <v>1.5</v>
      </c>
      <c r="E126" s="199"/>
      <c r="F126" s="200"/>
      <c r="G126" s="205">
        <f t="shared" si="1"/>
        <v>1.5</v>
      </c>
    </row>
    <row r="127" spans="1:7" s="178" customFormat="1" ht="27.75" customHeight="1" hidden="1">
      <c r="A127" s="206">
        <v>2011301</v>
      </c>
      <c r="B127" s="207" t="s">
        <v>328</v>
      </c>
      <c r="C127" s="203"/>
      <c r="D127" s="204"/>
      <c r="E127" s="199"/>
      <c r="F127" s="200"/>
      <c r="G127" s="205">
        <f t="shared" si="1"/>
        <v>0</v>
      </c>
    </row>
    <row r="128" spans="1:7" s="178" customFormat="1" ht="27.75" customHeight="1" hidden="1">
      <c r="A128" s="206">
        <v>2011302</v>
      </c>
      <c r="B128" s="207" t="s">
        <v>329</v>
      </c>
      <c r="C128" s="203"/>
      <c r="D128" s="204"/>
      <c r="E128" s="199"/>
      <c r="F128" s="200"/>
      <c r="G128" s="205">
        <f t="shared" si="1"/>
        <v>0</v>
      </c>
    </row>
    <row r="129" spans="1:7" s="178" customFormat="1" ht="27.75" customHeight="1" hidden="1">
      <c r="A129" s="206">
        <v>2011303</v>
      </c>
      <c r="B129" s="207" t="s">
        <v>330</v>
      </c>
      <c r="C129" s="203"/>
      <c r="D129" s="204"/>
      <c r="E129" s="199"/>
      <c r="F129" s="200"/>
      <c r="G129" s="205">
        <f t="shared" si="1"/>
        <v>0</v>
      </c>
    </row>
    <row r="130" spans="1:7" s="178" customFormat="1" ht="27.75" customHeight="1" hidden="1">
      <c r="A130" s="206">
        <v>2011304</v>
      </c>
      <c r="B130" s="207" t="s">
        <v>403</v>
      </c>
      <c r="C130" s="203"/>
      <c r="D130" s="204"/>
      <c r="E130" s="199"/>
      <c r="F130" s="200"/>
      <c r="G130" s="205">
        <f t="shared" si="1"/>
        <v>0</v>
      </c>
    </row>
    <row r="131" spans="1:7" s="178" customFormat="1" ht="27.75" customHeight="1" hidden="1">
      <c r="A131" s="206">
        <v>2011305</v>
      </c>
      <c r="B131" s="207" t="s">
        <v>404</v>
      </c>
      <c r="C131" s="203"/>
      <c r="D131" s="204"/>
      <c r="E131" s="199"/>
      <c r="F131" s="200"/>
      <c r="G131" s="205">
        <f t="shared" si="1"/>
        <v>0</v>
      </c>
    </row>
    <row r="132" spans="1:7" s="178" customFormat="1" ht="27.75" customHeight="1" hidden="1">
      <c r="A132" s="206">
        <v>2011306</v>
      </c>
      <c r="B132" s="207" t="s">
        <v>405</v>
      </c>
      <c r="C132" s="203"/>
      <c r="D132" s="204"/>
      <c r="E132" s="199"/>
      <c r="F132" s="200"/>
      <c r="G132" s="205">
        <f t="shared" si="1"/>
        <v>0</v>
      </c>
    </row>
    <row r="133" spans="1:7" s="178" customFormat="1" ht="27.75" customHeight="1" hidden="1">
      <c r="A133" s="206">
        <v>2011307</v>
      </c>
      <c r="B133" s="207" t="s">
        <v>406</v>
      </c>
      <c r="C133" s="203"/>
      <c r="D133" s="204"/>
      <c r="E133" s="199"/>
      <c r="F133" s="200"/>
      <c r="G133" s="205">
        <f t="shared" si="1"/>
        <v>0</v>
      </c>
    </row>
    <row r="134" spans="1:7" s="178" customFormat="1" ht="27.75" customHeight="1" hidden="1">
      <c r="A134" s="206">
        <v>2011308</v>
      </c>
      <c r="B134" s="207" t="s">
        <v>407</v>
      </c>
      <c r="C134" s="203"/>
      <c r="D134" s="204"/>
      <c r="E134" s="199"/>
      <c r="F134" s="200"/>
      <c r="G134" s="205">
        <f t="shared" si="1"/>
        <v>0</v>
      </c>
    </row>
    <row r="135" spans="1:7" s="178" customFormat="1" ht="27.75" customHeight="1" hidden="1">
      <c r="A135" s="206">
        <v>2011350</v>
      </c>
      <c r="B135" s="207" t="s">
        <v>337</v>
      </c>
      <c r="C135" s="203"/>
      <c r="D135" s="204"/>
      <c r="E135" s="199"/>
      <c r="F135" s="200"/>
      <c r="G135" s="205">
        <f aca="true" t="shared" si="2" ref="G135:G198">D135+E135+F135</f>
        <v>0</v>
      </c>
    </row>
    <row r="136" spans="1:7" s="178" customFormat="1" ht="27.75" customHeight="1">
      <c r="A136" s="206">
        <v>2011399</v>
      </c>
      <c r="B136" s="207" t="s">
        <v>408</v>
      </c>
      <c r="C136" s="203">
        <v>1.5</v>
      </c>
      <c r="D136" s="204">
        <v>1.5</v>
      </c>
      <c r="E136" s="199"/>
      <c r="F136" s="200"/>
      <c r="G136" s="205">
        <f t="shared" si="2"/>
        <v>1.5</v>
      </c>
    </row>
    <row r="137" spans="1:7" s="178" customFormat="1" ht="27.75" customHeight="1" hidden="1">
      <c r="A137" s="206">
        <v>20114</v>
      </c>
      <c r="B137" s="207" t="s">
        <v>409</v>
      </c>
      <c r="C137" s="203"/>
      <c r="D137" s="204"/>
      <c r="E137" s="199"/>
      <c r="F137" s="200"/>
      <c r="G137" s="205">
        <f t="shared" si="2"/>
        <v>0</v>
      </c>
    </row>
    <row r="138" spans="1:7" s="178" customFormat="1" ht="27.75" customHeight="1" hidden="1">
      <c r="A138" s="206">
        <v>2011401</v>
      </c>
      <c r="B138" s="207" t="s">
        <v>328</v>
      </c>
      <c r="C138" s="203"/>
      <c r="D138" s="204"/>
      <c r="E138" s="199"/>
      <c r="F138" s="200"/>
      <c r="G138" s="205">
        <f t="shared" si="2"/>
        <v>0</v>
      </c>
    </row>
    <row r="139" spans="1:7" s="178" customFormat="1" ht="27.75" customHeight="1" hidden="1">
      <c r="A139" s="206">
        <v>2011402</v>
      </c>
      <c r="B139" s="207" t="s">
        <v>329</v>
      </c>
      <c r="C139" s="203"/>
      <c r="D139" s="204"/>
      <c r="E139" s="199"/>
      <c r="F139" s="200"/>
      <c r="G139" s="205">
        <f t="shared" si="2"/>
        <v>0</v>
      </c>
    </row>
    <row r="140" spans="1:7" s="178" customFormat="1" ht="27.75" customHeight="1" hidden="1">
      <c r="A140" s="206">
        <v>2011403</v>
      </c>
      <c r="B140" s="207" t="s">
        <v>330</v>
      </c>
      <c r="C140" s="203"/>
      <c r="D140" s="204"/>
      <c r="E140" s="199"/>
      <c r="F140" s="200"/>
      <c r="G140" s="205">
        <f t="shared" si="2"/>
        <v>0</v>
      </c>
    </row>
    <row r="141" spans="1:7" s="178" customFormat="1" ht="27.75" customHeight="1" hidden="1">
      <c r="A141" s="206">
        <v>2011404</v>
      </c>
      <c r="B141" s="207" t="s">
        <v>410</v>
      </c>
      <c r="C141" s="203"/>
      <c r="D141" s="204"/>
      <c r="E141" s="199"/>
      <c r="F141" s="200"/>
      <c r="G141" s="205">
        <f t="shared" si="2"/>
        <v>0</v>
      </c>
    </row>
    <row r="142" spans="1:7" s="178" customFormat="1" ht="27.75" customHeight="1" hidden="1">
      <c r="A142" s="206">
        <v>2011405</v>
      </c>
      <c r="B142" s="207" t="s">
        <v>411</v>
      </c>
      <c r="C142" s="203"/>
      <c r="D142" s="204"/>
      <c r="E142" s="199"/>
      <c r="F142" s="200"/>
      <c r="G142" s="205">
        <f t="shared" si="2"/>
        <v>0</v>
      </c>
    </row>
    <row r="143" spans="1:7" s="178" customFormat="1" ht="27.75" customHeight="1" hidden="1">
      <c r="A143" s="206">
        <v>2011406</v>
      </c>
      <c r="B143" s="207" t="s">
        <v>412</v>
      </c>
      <c r="C143" s="203"/>
      <c r="D143" s="204"/>
      <c r="E143" s="199"/>
      <c r="F143" s="200"/>
      <c r="G143" s="205">
        <f t="shared" si="2"/>
        <v>0</v>
      </c>
    </row>
    <row r="144" spans="1:7" s="178" customFormat="1" ht="27.75" customHeight="1" hidden="1">
      <c r="A144" s="206">
        <v>2011407</v>
      </c>
      <c r="B144" s="207" t="s">
        <v>413</v>
      </c>
      <c r="C144" s="203"/>
      <c r="D144" s="204"/>
      <c r="E144" s="199"/>
      <c r="F144" s="200"/>
      <c r="G144" s="205">
        <f t="shared" si="2"/>
        <v>0</v>
      </c>
    </row>
    <row r="145" spans="1:7" s="178" customFormat="1" ht="27.75" customHeight="1" hidden="1">
      <c r="A145" s="206">
        <v>2011408</v>
      </c>
      <c r="B145" s="207" t="s">
        <v>414</v>
      </c>
      <c r="C145" s="203"/>
      <c r="D145" s="204"/>
      <c r="E145" s="199"/>
      <c r="F145" s="200"/>
      <c r="G145" s="205">
        <f t="shared" si="2"/>
        <v>0</v>
      </c>
    </row>
    <row r="146" spans="1:7" s="178" customFormat="1" ht="27.75" customHeight="1" hidden="1">
      <c r="A146" s="206">
        <v>2011409</v>
      </c>
      <c r="B146" s="207" t="s">
        <v>415</v>
      </c>
      <c r="C146" s="203"/>
      <c r="D146" s="204"/>
      <c r="E146" s="199"/>
      <c r="F146" s="200"/>
      <c r="G146" s="205">
        <f t="shared" si="2"/>
        <v>0</v>
      </c>
    </row>
    <row r="147" spans="1:7" s="178" customFormat="1" ht="27.75" customHeight="1" hidden="1">
      <c r="A147" s="206">
        <v>2011410</v>
      </c>
      <c r="B147" s="207" t="s">
        <v>416</v>
      </c>
      <c r="C147" s="203"/>
      <c r="D147" s="204"/>
      <c r="E147" s="199"/>
      <c r="F147" s="200"/>
      <c r="G147" s="205">
        <f t="shared" si="2"/>
        <v>0</v>
      </c>
    </row>
    <row r="148" spans="1:7" s="178" customFormat="1" ht="27.75" customHeight="1" hidden="1">
      <c r="A148" s="206">
        <v>2011411</v>
      </c>
      <c r="B148" s="207" t="s">
        <v>417</v>
      </c>
      <c r="C148" s="203"/>
      <c r="D148" s="204"/>
      <c r="E148" s="199"/>
      <c r="F148" s="200"/>
      <c r="G148" s="205">
        <f t="shared" si="2"/>
        <v>0</v>
      </c>
    </row>
    <row r="149" spans="1:7" s="178" customFormat="1" ht="27.75" customHeight="1" hidden="1">
      <c r="A149" s="206">
        <v>2011450</v>
      </c>
      <c r="B149" s="207" t="s">
        <v>337</v>
      </c>
      <c r="C149" s="203"/>
      <c r="D149" s="204"/>
      <c r="E149" s="199"/>
      <c r="F149" s="200"/>
      <c r="G149" s="205">
        <f t="shared" si="2"/>
        <v>0</v>
      </c>
    </row>
    <row r="150" spans="1:7" s="178" customFormat="1" ht="27.75" customHeight="1" hidden="1">
      <c r="A150" s="206">
        <v>2011499</v>
      </c>
      <c r="B150" s="207" t="s">
        <v>418</v>
      </c>
      <c r="C150" s="203"/>
      <c r="D150" s="204"/>
      <c r="E150" s="199"/>
      <c r="F150" s="200"/>
      <c r="G150" s="205"/>
    </row>
    <row r="151" spans="1:7" s="178" customFormat="1" ht="27.75" customHeight="1" hidden="1">
      <c r="A151" s="206">
        <v>20123</v>
      </c>
      <c r="B151" s="207" t="s">
        <v>419</v>
      </c>
      <c r="C151" s="203"/>
      <c r="D151" s="204"/>
      <c r="E151" s="199"/>
      <c r="F151" s="200"/>
      <c r="G151" s="205">
        <f t="shared" si="2"/>
        <v>0</v>
      </c>
    </row>
    <row r="152" spans="1:7" s="178" customFormat="1" ht="27.75" customHeight="1" hidden="1">
      <c r="A152" s="206">
        <v>2012301</v>
      </c>
      <c r="B152" s="207" t="s">
        <v>328</v>
      </c>
      <c r="C152" s="203"/>
      <c r="D152" s="204"/>
      <c r="E152" s="199"/>
      <c r="F152" s="200"/>
      <c r="G152" s="205">
        <f t="shared" si="2"/>
        <v>0</v>
      </c>
    </row>
    <row r="153" spans="1:7" s="178" customFormat="1" ht="27.75" customHeight="1" hidden="1">
      <c r="A153" s="206">
        <v>2012302</v>
      </c>
      <c r="B153" s="207" t="s">
        <v>329</v>
      </c>
      <c r="C153" s="203"/>
      <c r="D153" s="204"/>
      <c r="E153" s="199"/>
      <c r="F153" s="200"/>
      <c r="G153" s="205">
        <f t="shared" si="2"/>
        <v>0</v>
      </c>
    </row>
    <row r="154" spans="1:7" s="178" customFormat="1" ht="27.75" customHeight="1" hidden="1">
      <c r="A154" s="206">
        <v>2012303</v>
      </c>
      <c r="B154" s="207" t="s">
        <v>330</v>
      </c>
      <c r="C154" s="203"/>
      <c r="D154" s="204"/>
      <c r="E154" s="199"/>
      <c r="F154" s="200"/>
      <c r="G154" s="205">
        <f t="shared" si="2"/>
        <v>0</v>
      </c>
    </row>
    <row r="155" spans="1:7" s="178" customFormat="1" ht="27.75" customHeight="1" hidden="1">
      <c r="A155" s="206">
        <v>2012304</v>
      </c>
      <c r="B155" s="207" t="s">
        <v>420</v>
      </c>
      <c r="C155" s="203"/>
      <c r="D155" s="204"/>
      <c r="E155" s="199"/>
      <c r="F155" s="200"/>
      <c r="G155" s="205">
        <f t="shared" si="2"/>
        <v>0</v>
      </c>
    </row>
    <row r="156" spans="1:7" s="178" customFormat="1" ht="27.75" customHeight="1" hidden="1">
      <c r="A156" s="206">
        <v>2012350</v>
      </c>
      <c r="B156" s="207" t="s">
        <v>337</v>
      </c>
      <c r="C156" s="203"/>
      <c r="D156" s="204"/>
      <c r="E156" s="199"/>
      <c r="F156" s="200"/>
      <c r="G156" s="205">
        <f t="shared" si="2"/>
        <v>0</v>
      </c>
    </row>
    <row r="157" spans="1:7" s="178" customFormat="1" ht="27.75" customHeight="1" hidden="1">
      <c r="A157" s="206">
        <v>2012399</v>
      </c>
      <c r="B157" s="207" t="s">
        <v>421</v>
      </c>
      <c r="C157" s="203"/>
      <c r="D157" s="204"/>
      <c r="E157" s="199"/>
      <c r="F157" s="200"/>
      <c r="G157" s="205">
        <f t="shared" si="2"/>
        <v>0</v>
      </c>
    </row>
    <row r="158" spans="1:7" s="178" customFormat="1" ht="27.75" customHeight="1">
      <c r="A158" s="206">
        <v>20125</v>
      </c>
      <c r="B158" s="207" t="s">
        <v>422</v>
      </c>
      <c r="C158" s="203">
        <v>31.953892</v>
      </c>
      <c r="D158" s="204">
        <f>SUM(D159:D165)</f>
        <v>53</v>
      </c>
      <c r="E158" s="199"/>
      <c r="F158" s="200"/>
      <c r="G158" s="205">
        <f t="shared" si="2"/>
        <v>53</v>
      </c>
    </row>
    <row r="159" spans="1:7" s="178" customFormat="1" ht="27.75" customHeight="1" hidden="1">
      <c r="A159" s="206">
        <v>2012501</v>
      </c>
      <c r="B159" s="207" t="s">
        <v>328</v>
      </c>
      <c r="C159" s="203"/>
      <c r="D159" s="204"/>
      <c r="E159" s="199"/>
      <c r="F159" s="200"/>
      <c r="G159" s="205">
        <f t="shared" si="2"/>
        <v>0</v>
      </c>
    </row>
    <row r="160" spans="1:7" s="178" customFormat="1" ht="27.75" customHeight="1" hidden="1">
      <c r="A160" s="206">
        <v>2012502</v>
      </c>
      <c r="B160" s="207" t="s">
        <v>329</v>
      </c>
      <c r="C160" s="203"/>
      <c r="D160" s="204"/>
      <c r="E160" s="199"/>
      <c r="F160" s="200"/>
      <c r="G160" s="205">
        <f t="shared" si="2"/>
        <v>0</v>
      </c>
    </row>
    <row r="161" spans="1:7" s="178" customFormat="1" ht="27.75" customHeight="1" hidden="1">
      <c r="A161" s="206">
        <v>2012503</v>
      </c>
      <c r="B161" s="207" t="s">
        <v>330</v>
      </c>
      <c r="C161" s="203"/>
      <c r="D161" s="204"/>
      <c r="E161" s="199"/>
      <c r="F161" s="200"/>
      <c r="G161" s="205">
        <f t="shared" si="2"/>
        <v>0</v>
      </c>
    </row>
    <row r="162" spans="1:7" s="178" customFormat="1" ht="27.75" customHeight="1" hidden="1">
      <c r="A162" s="206">
        <v>2012504</v>
      </c>
      <c r="B162" s="207" t="s">
        <v>423</v>
      </c>
      <c r="C162" s="203"/>
      <c r="D162" s="204"/>
      <c r="E162" s="199"/>
      <c r="F162" s="200"/>
      <c r="G162" s="205">
        <f t="shared" si="2"/>
        <v>0</v>
      </c>
    </row>
    <row r="163" spans="1:7" s="178" customFormat="1" ht="27.75" customHeight="1" hidden="1">
      <c r="A163" s="206">
        <v>2012505</v>
      </c>
      <c r="B163" s="207" t="s">
        <v>424</v>
      </c>
      <c r="C163" s="203"/>
      <c r="D163" s="204"/>
      <c r="E163" s="199"/>
      <c r="F163" s="200"/>
      <c r="G163" s="205">
        <f t="shared" si="2"/>
        <v>0</v>
      </c>
    </row>
    <row r="164" spans="1:7" s="178" customFormat="1" ht="27.75" customHeight="1" hidden="1">
      <c r="A164" s="206">
        <v>2012550</v>
      </c>
      <c r="B164" s="207" t="s">
        <v>337</v>
      </c>
      <c r="C164" s="203"/>
      <c r="D164" s="204"/>
      <c r="E164" s="199"/>
      <c r="F164" s="200"/>
      <c r="G164" s="205">
        <f t="shared" si="2"/>
        <v>0</v>
      </c>
    </row>
    <row r="165" spans="1:7" s="178" customFormat="1" ht="27.75" customHeight="1">
      <c r="A165" s="206">
        <v>2012599</v>
      </c>
      <c r="B165" s="207" t="s">
        <v>425</v>
      </c>
      <c r="C165" s="203">
        <v>31.953892</v>
      </c>
      <c r="D165" s="204">
        <v>53</v>
      </c>
      <c r="E165" s="199"/>
      <c r="F165" s="200"/>
      <c r="G165" s="205">
        <f t="shared" si="2"/>
        <v>53</v>
      </c>
    </row>
    <row r="166" spans="1:7" s="178" customFormat="1" ht="27.75" customHeight="1">
      <c r="A166" s="206">
        <v>20126</v>
      </c>
      <c r="B166" s="207" t="s">
        <v>426</v>
      </c>
      <c r="C166" s="203"/>
      <c r="D166" s="204">
        <f>SUM(D167:D171)</f>
        <v>0.2</v>
      </c>
      <c r="E166" s="199"/>
      <c r="F166" s="200"/>
      <c r="G166" s="205">
        <f t="shared" si="2"/>
        <v>0.2</v>
      </c>
    </row>
    <row r="167" spans="1:7" s="178" customFormat="1" ht="27.75" customHeight="1" hidden="1">
      <c r="A167" s="206">
        <v>2012601</v>
      </c>
      <c r="B167" s="207" t="s">
        <v>328</v>
      </c>
      <c r="C167" s="203"/>
      <c r="D167" s="204"/>
      <c r="E167" s="199"/>
      <c r="F167" s="200"/>
      <c r="G167" s="205">
        <f t="shared" si="2"/>
        <v>0</v>
      </c>
    </row>
    <row r="168" spans="1:7" s="178" customFormat="1" ht="27.75" customHeight="1" hidden="1">
      <c r="A168" s="206">
        <v>2012602</v>
      </c>
      <c r="B168" s="207" t="s">
        <v>329</v>
      </c>
      <c r="C168" s="203"/>
      <c r="D168" s="204"/>
      <c r="E168" s="199"/>
      <c r="F168" s="200"/>
      <c r="G168" s="205">
        <f t="shared" si="2"/>
        <v>0</v>
      </c>
    </row>
    <row r="169" spans="1:7" s="178" customFormat="1" ht="27.75" customHeight="1" hidden="1">
      <c r="A169" s="206">
        <v>2012603</v>
      </c>
      <c r="B169" s="207" t="s">
        <v>330</v>
      </c>
      <c r="C169" s="203"/>
      <c r="D169" s="204"/>
      <c r="E169" s="199"/>
      <c r="F169" s="200"/>
      <c r="G169" s="205">
        <f t="shared" si="2"/>
        <v>0</v>
      </c>
    </row>
    <row r="170" spans="1:7" s="178" customFormat="1" ht="27.75" customHeight="1" hidden="1">
      <c r="A170" s="206">
        <v>2012604</v>
      </c>
      <c r="B170" s="207" t="s">
        <v>427</v>
      </c>
      <c r="C170" s="203"/>
      <c r="D170" s="204"/>
      <c r="E170" s="199"/>
      <c r="F170" s="200"/>
      <c r="G170" s="205">
        <f t="shared" si="2"/>
        <v>0</v>
      </c>
    </row>
    <row r="171" spans="1:7" s="178" customFormat="1" ht="27.75" customHeight="1">
      <c r="A171" s="206">
        <v>2012699</v>
      </c>
      <c r="B171" s="207" t="s">
        <v>428</v>
      </c>
      <c r="C171" s="203"/>
      <c r="D171" s="204">
        <v>0.2</v>
      </c>
      <c r="E171" s="199"/>
      <c r="F171" s="200"/>
      <c r="G171" s="205">
        <f t="shared" si="2"/>
        <v>0.2</v>
      </c>
    </row>
    <row r="172" spans="1:7" s="178" customFormat="1" ht="27.75" customHeight="1" hidden="1">
      <c r="A172" s="206">
        <v>20128</v>
      </c>
      <c r="B172" s="207" t="s">
        <v>429</v>
      </c>
      <c r="C172" s="203"/>
      <c r="D172" s="204"/>
      <c r="E172" s="199"/>
      <c r="F172" s="200"/>
      <c r="G172" s="205">
        <f t="shared" si="2"/>
        <v>0</v>
      </c>
    </row>
    <row r="173" spans="1:7" s="178" customFormat="1" ht="27.75" customHeight="1" hidden="1">
      <c r="A173" s="206">
        <v>2012801</v>
      </c>
      <c r="B173" s="207" t="s">
        <v>328</v>
      </c>
      <c r="C173" s="203"/>
      <c r="D173" s="204"/>
      <c r="E173" s="199"/>
      <c r="F173" s="200"/>
      <c r="G173" s="205">
        <f t="shared" si="2"/>
        <v>0</v>
      </c>
    </row>
    <row r="174" spans="1:7" s="178" customFormat="1" ht="27.75" customHeight="1" hidden="1">
      <c r="A174" s="206">
        <v>2012802</v>
      </c>
      <c r="B174" s="207" t="s">
        <v>329</v>
      </c>
      <c r="C174" s="203"/>
      <c r="D174" s="204"/>
      <c r="E174" s="199"/>
      <c r="F174" s="200"/>
      <c r="G174" s="205">
        <f t="shared" si="2"/>
        <v>0</v>
      </c>
    </row>
    <row r="175" spans="1:7" s="178" customFormat="1" ht="27.75" customHeight="1" hidden="1">
      <c r="A175" s="206">
        <v>2012803</v>
      </c>
      <c r="B175" s="207" t="s">
        <v>330</v>
      </c>
      <c r="C175" s="203"/>
      <c r="D175" s="204"/>
      <c r="E175" s="199"/>
      <c r="F175" s="200"/>
      <c r="G175" s="205">
        <f t="shared" si="2"/>
        <v>0</v>
      </c>
    </row>
    <row r="176" spans="1:7" s="178" customFormat="1" ht="27.75" customHeight="1" hidden="1">
      <c r="A176" s="206">
        <v>2012804</v>
      </c>
      <c r="B176" s="207" t="s">
        <v>342</v>
      </c>
      <c r="C176" s="203"/>
      <c r="D176" s="204"/>
      <c r="E176" s="199"/>
      <c r="F176" s="200"/>
      <c r="G176" s="205">
        <f t="shared" si="2"/>
        <v>0</v>
      </c>
    </row>
    <row r="177" spans="1:7" s="178" customFormat="1" ht="27.75" customHeight="1" hidden="1">
      <c r="A177" s="206">
        <v>2012850</v>
      </c>
      <c r="B177" s="207" t="s">
        <v>337</v>
      </c>
      <c r="C177" s="203"/>
      <c r="D177" s="204"/>
      <c r="E177" s="199"/>
      <c r="F177" s="200"/>
      <c r="G177" s="205">
        <f t="shared" si="2"/>
        <v>0</v>
      </c>
    </row>
    <row r="178" spans="1:7" s="178" customFormat="1" ht="27.75" customHeight="1" hidden="1">
      <c r="A178" s="206">
        <v>2012899</v>
      </c>
      <c r="B178" s="207" t="s">
        <v>430</v>
      </c>
      <c r="C178" s="203"/>
      <c r="D178" s="204"/>
      <c r="E178" s="199"/>
      <c r="F178" s="200"/>
      <c r="G178" s="205">
        <f t="shared" si="2"/>
        <v>0</v>
      </c>
    </row>
    <row r="179" spans="1:7" s="178" customFormat="1" ht="27.75" customHeight="1">
      <c r="A179" s="206">
        <v>20129</v>
      </c>
      <c r="B179" s="207" t="s">
        <v>431</v>
      </c>
      <c r="C179" s="203">
        <v>139.642887</v>
      </c>
      <c r="D179" s="204">
        <f>SUM(D180:D185)</f>
        <v>107.73</v>
      </c>
      <c r="E179" s="199"/>
      <c r="F179" s="200"/>
      <c r="G179" s="205">
        <v>108.01</v>
      </c>
    </row>
    <row r="180" spans="1:7" s="178" customFormat="1" ht="27.75" customHeight="1" hidden="1">
      <c r="A180" s="206">
        <v>2012901</v>
      </c>
      <c r="B180" s="207" t="s">
        <v>328</v>
      </c>
      <c r="C180" s="203"/>
      <c r="D180" s="204"/>
      <c r="E180" s="199"/>
      <c r="F180" s="200"/>
      <c r="G180" s="205">
        <f t="shared" si="2"/>
        <v>0</v>
      </c>
    </row>
    <row r="181" spans="1:7" s="178" customFormat="1" ht="27.75" customHeight="1">
      <c r="A181" s="206">
        <v>2012902</v>
      </c>
      <c r="B181" s="207" t="s">
        <v>329</v>
      </c>
      <c r="C181" s="203">
        <v>3.1</v>
      </c>
      <c r="D181" s="204">
        <v>3.1</v>
      </c>
      <c r="E181" s="199"/>
      <c r="F181" s="200"/>
      <c r="G181" s="205">
        <f t="shared" si="2"/>
        <v>3.1</v>
      </c>
    </row>
    <row r="182" spans="1:7" s="178" customFormat="1" ht="27.75" customHeight="1" hidden="1">
      <c r="A182" s="206">
        <v>2012903</v>
      </c>
      <c r="B182" s="207" t="s">
        <v>330</v>
      </c>
      <c r="C182" s="203"/>
      <c r="D182" s="204"/>
      <c r="E182" s="199"/>
      <c r="F182" s="200"/>
      <c r="G182" s="205">
        <f t="shared" si="2"/>
        <v>0</v>
      </c>
    </row>
    <row r="183" spans="1:7" s="178" customFormat="1" ht="27.75" customHeight="1">
      <c r="A183" s="206">
        <v>2012906</v>
      </c>
      <c r="B183" s="207" t="s">
        <v>432</v>
      </c>
      <c r="C183" s="203">
        <v>10.57368</v>
      </c>
      <c r="D183" s="204">
        <v>8.68</v>
      </c>
      <c r="E183" s="199"/>
      <c r="F183" s="200"/>
      <c r="G183" s="205">
        <f t="shared" si="2"/>
        <v>8.68</v>
      </c>
    </row>
    <row r="184" spans="1:7" s="178" customFormat="1" ht="27.75" customHeight="1" hidden="1">
      <c r="A184" s="206">
        <v>2012950</v>
      </c>
      <c r="B184" s="207" t="s">
        <v>337</v>
      </c>
      <c r="C184" s="203"/>
      <c r="D184" s="204"/>
      <c r="E184" s="199"/>
      <c r="F184" s="200"/>
      <c r="G184" s="205">
        <f t="shared" si="2"/>
        <v>0</v>
      </c>
    </row>
    <row r="185" spans="1:7" s="178" customFormat="1" ht="27.75" customHeight="1">
      <c r="A185" s="206">
        <v>2012999</v>
      </c>
      <c r="B185" s="207" t="s">
        <v>433</v>
      </c>
      <c r="C185" s="203">
        <v>125.96920700000001</v>
      </c>
      <c r="D185" s="204">
        <v>95.95</v>
      </c>
      <c r="E185" s="199">
        <f>0.56+0.28</f>
        <v>0.8400000000000001</v>
      </c>
      <c r="F185" s="200"/>
      <c r="G185" s="205">
        <f>96.79-0.56</f>
        <v>96.23</v>
      </c>
    </row>
    <row r="186" spans="1:7" s="178" customFormat="1" ht="27.75" customHeight="1">
      <c r="A186" s="206">
        <v>20131</v>
      </c>
      <c r="B186" s="207" t="s">
        <v>434</v>
      </c>
      <c r="C186" s="203">
        <v>0.7</v>
      </c>
      <c r="D186" s="204"/>
      <c r="E186" s="199"/>
      <c r="F186" s="200"/>
      <c r="G186" s="205">
        <f t="shared" si="2"/>
        <v>0</v>
      </c>
    </row>
    <row r="187" spans="1:7" s="178" customFormat="1" ht="27.75" customHeight="1" hidden="1">
      <c r="A187" s="206">
        <v>2013101</v>
      </c>
      <c r="B187" s="207" t="s">
        <v>328</v>
      </c>
      <c r="C187" s="203"/>
      <c r="D187" s="204"/>
      <c r="E187" s="199"/>
      <c r="F187" s="200"/>
      <c r="G187" s="205">
        <f t="shared" si="2"/>
        <v>0</v>
      </c>
    </row>
    <row r="188" spans="1:7" s="178" customFormat="1" ht="27.75" customHeight="1" hidden="1">
      <c r="A188" s="206">
        <v>2013102</v>
      </c>
      <c r="B188" s="207" t="s">
        <v>329</v>
      </c>
      <c r="C188" s="203"/>
      <c r="D188" s="204"/>
      <c r="E188" s="199"/>
      <c r="F188" s="200"/>
      <c r="G188" s="205">
        <f t="shared" si="2"/>
        <v>0</v>
      </c>
    </row>
    <row r="189" spans="1:7" s="178" customFormat="1" ht="27.75" customHeight="1" hidden="1">
      <c r="A189" s="206">
        <v>2013103</v>
      </c>
      <c r="B189" s="207" t="s">
        <v>330</v>
      </c>
      <c r="C189" s="203"/>
      <c r="D189" s="204"/>
      <c r="E189" s="199"/>
      <c r="F189" s="200"/>
      <c r="G189" s="205">
        <f t="shared" si="2"/>
        <v>0</v>
      </c>
    </row>
    <row r="190" spans="1:7" s="178" customFormat="1" ht="27.75" customHeight="1" hidden="1">
      <c r="A190" s="206">
        <v>2013105</v>
      </c>
      <c r="B190" s="207" t="s">
        <v>435</v>
      </c>
      <c r="C190" s="203"/>
      <c r="D190" s="204"/>
      <c r="E190" s="199"/>
      <c r="F190" s="200"/>
      <c r="G190" s="205">
        <f t="shared" si="2"/>
        <v>0</v>
      </c>
    </row>
    <row r="191" spans="1:7" s="178" customFormat="1" ht="27.75" customHeight="1" hidden="1">
      <c r="A191" s="206">
        <v>2013150</v>
      </c>
      <c r="B191" s="207" t="s">
        <v>337</v>
      </c>
      <c r="C191" s="203"/>
      <c r="D191" s="204"/>
      <c r="E191" s="199"/>
      <c r="F191" s="200"/>
      <c r="G191" s="205">
        <f t="shared" si="2"/>
        <v>0</v>
      </c>
    </row>
    <row r="192" spans="1:7" s="178" customFormat="1" ht="27.75" customHeight="1">
      <c r="A192" s="206">
        <v>2013199</v>
      </c>
      <c r="B192" s="207" t="s">
        <v>436</v>
      </c>
      <c r="C192" s="203">
        <v>0.7</v>
      </c>
      <c r="D192" s="204"/>
      <c r="E192" s="199"/>
      <c r="F192" s="200"/>
      <c r="G192" s="205">
        <f t="shared" si="2"/>
        <v>0</v>
      </c>
    </row>
    <row r="193" spans="1:7" s="178" customFormat="1" ht="27.75" customHeight="1">
      <c r="A193" s="206">
        <v>20132</v>
      </c>
      <c r="B193" s="207" t="s">
        <v>437</v>
      </c>
      <c r="C193" s="203">
        <v>219.513869</v>
      </c>
      <c r="D193" s="204">
        <f>SUM(D194:D199)</f>
        <v>158.27</v>
      </c>
      <c r="E193" s="199"/>
      <c r="F193" s="200"/>
      <c r="G193" s="205">
        <v>203.05</v>
      </c>
    </row>
    <row r="194" spans="1:7" s="178" customFormat="1" ht="27.75" customHeight="1">
      <c r="A194" s="206">
        <v>2013201</v>
      </c>
      <c r="B194" s="207" t="s">
        <v>328</v>
      </c>
      <c r="C194" s="203">
        <v>39.7924</v>
      </c>
      <c r="D194" s="204"/>
      <c r="E194" s="199"/>
      <c r="F194" s="200"/>
      <c r="G194" s="205">
        <f t="shared" si="2"/>
        <v>0</v>
      </c>
    </row>
    <row r="195" spans="1:7" s="178" customFormat="1" ht="27.75" customHeight="1" hidden="1">
      <c r="A195" s="206">
        <v>2013202</v>
      </c>
      <c r="B195" s="207" t="s">
        <v>329</v>
      </c>
      <c r="C195" s="203"/>
      <c r="D195" s="204"/>
      <c r="E195" s="199"/>
      <c r="F195" s="200"/>
      <c r="G195" s="205">
        <f t="shared" si="2"/>
        <v>0</v>
      </c>
    </row>
    <row r="196" spans="1:7" s="178" customFormat="1" ht="27.75" customHeight="1" hidden="1">
      <c r="A196" s="206">
        <v>2013203</v>
      </c>
      <c r="B196" s="207" t="s">
        <v>330</v>
      </c>
      <c r="C196" s="203"/>
      <c r="D196" s="204"/>
      <c r="E196" s="199"/>
      <c r="F196" s="200"/>
      <c r="G196" s="205">
        <f t="shared" si="2"/>
        <v>0</v>
      </c>
    </row>
    <row r="197" spans="1:7" s="178" customFormat="1" ht="27.75" customHeight="1" hidden="1">
      <c r="A197" s="206">
        <v>2013204</v>
      </c>
      <c r="B197" s="207" t="s">
        <v>438</v>
      </c>
      <c r="C197" s="203"/>
      <c r="D197" s="204"/>
      <c r="E197" s="199"/>
      <c r="F197" s="200"/>
      <c r="G197" s="205">
        <f t="shared" si="2"/>
        <v>0</v>
      </c>
    </row>
    <row r="198" spans="1:7" s="178" customFormat="1" ht="27.75" customHeight="1" hidden="1">
      <c r="A198" s="206">
        <v>2013250</v>
      </c>
      <c r="B198" s="207" t="s">
        <v>337</v>
      </c>
      <c r="C198" s="203"/>
      <c r="D198" s="204"/>
      <c r="E198" s="199"/>
      <c r="F198" s="200"/>
      <c r="G198" s="205">
        <f t="shared" si="2"/>
        <v>0</v>
      </c>
    </row>
    <row r="199" spans="1:7" s="178" customFormat="1" ht="27.75" customHeight="1">
      <c r="A199" s="206">
        <v>2013299</v>
      </c>
      <c r="B199" s="207" t="s">
        <v>439</v>
      </c>
      <c r="C199" s="203">
        <v>179.72146899999998</v>
      </c>
      <c r="D199" s="204">
        <v>158.27</v>
      </c>
      <c r="E199" s="199">
        <f>3.03+3.23+0.12</f>
        <v>6.38</v>
      </c>
      <c r="F199" s="200">
        <v>38.4</v>
      </c>
      <c r="G199" s="205">
        <f aca="true" t="shared" si="3" ref="G199:G262">D199+E199+F199</f>
        <v>203.05</v>
      </c>
    </row>
    <row r="200" spans="1:7" s="178" customFormat="1" ht="27.75" customHeight="1">
      <c r="A200" s="206">
        <v>20133</v>
      </c>
      <c r="B200" s="207" t="s">
        <v>440</v>
      </c>
      <c r="C200" s="203">
        <v>0.2</v>
      </c>
      <c r="D200" s="204">
        <v>0.2</v>
      </c>
      <c r="E200" s="199"/>
      <c r="F200" s="200"/>
      <c r="G200" s="205">
        <f t="shared" si="3"/>
        <v>0.2</v>
      </c>
    </row>
    <row r="201" spans="1:7" s="178" customFormat="1" ht="27.75" customHeight="1" hidden="1">
      <c r="A201" s="206">
        <v>2013301</v>
      </c>
      <c r="B201" s="207" t="s">
        <v>328</v>
      </c>
      <c r="C201" s="203"/>
      <c r="D201" s="204"/>
      <c r="E201" s="199"/>
      <c r="F201" s="200"/>
      <c r="G201" s="205">
        <f t="shared" si="3"/>
        <v>0</v>
      </c>
    </row>
    <row r="202" spans="1:7" s="178" customFormat="1" ht="27.75" customHeight="1" hidden="1">
      <c r="A202" s="206">
        <v>2013302</v>
      </c>
      <c r="B202" s="207" t="s">
        <v>329</v>
      </c>
      <c r="C202" s="203"/>
      <c r="D202" s="204"/>
      <c r="E202" s="199"/>
      <c r="F202" s="200"/>
      <c r="G202" s="205">
        <f t="shared" si="3"/>
        <v>0</v>
      </c>
    </row>
    <row r="203" spans="1:7" s="178" customFormat="1" ht="27.75" customHeight="1" hidden="1">
      <c r="A203" s="206">
        <v>2013303</v>
      </c>
      <c r="B203" s="207" t="s">
        <v>330</v>
      </c>
      <c r="C203" s="203"/>
      <c r="D203" s="204"/>
      <c r="E203" s="199"/>
      <c r="F203" s="200"/>
      <c r="G203" s="205">
        <f t="shared" si="3"/>
        <v>0</v>
      </c>
    </row>
    <row r="204" spans="1:7" s="178" customFormat="1" ht="27.75" customHeight="1" hidden="1">
      <c r="A204" s="206">
        <v>2013350</v>
      </c>
      <c r="B204" s="207" t="s">
        <v>337</v>
      </c>
      <c r="C204" s="203"/>
      <c r="D204" s="204"/>
      <c r="E204" s="199"/>
      <c r="F204" s="200"/>
      <c r="G204" s="205">
        <f t="shared" si="3"/>
        <v>0</v>
      </c>
    </row>
    <row r="205" spans="1:7" s="178" customFormat="1" ht="27.75" customHeight="1">
      <c r="A205" s="206">
        <v>2013399</v>
      </c>
      <c r="B205" s="207" t="s">
        <v>441</v>
      </c>
      <c r="C205" s="203">
        <v>0.2</v>
      </c>
      <c r="D205" s="204">
        <v>0.2</v>
      </c>
      <c r="E205" s="199"/>
      <c r="F205" s="200"/>
      <c r="G205" s="205">
        <f t="shared" si="3"/>
        <v>0.2</v>
      </c>
    </row>
    <row r="206" spans="1:7" s="178" customFormat="1" ht="27.75" customHeight="1" hidden="1">
      <c r="A206" s="206">
        <v>20134</v>
      </c>
      <c r="B206" s="207" t="s">
        <v>442</v>
      </c>
      <c r="C206" s="203"/>
      <c r="D206" s="204"/>
      <c r="E206" s="199"/>
      <c r="F206" s="200"/>
      <c r="G206" s="205">
        <f t="shared" si="3"/>
        <v>0</v>
      </c>
    </row>
    <row r="207" spans="1:7" s="178" customFormat="1" ht="27.75" customHeight="1" hidden="1">
      <c r="A207" s="206">
        <v>2013401</v>
      </c>
      <c r="B207" s="207" t="s">
        <v>328</v>
      </c>
      <c r="C207" s="203"/>
      <c r="D207" s="204"/>
      <c r="E207" s="199"/>
      <c r="F207" s="200"/>
      <c r="G207" s="205">
        <f t="shared" si="3"/>
        <v>0</v>
      </c>
    </row>
    <row r="208" spans="1:7" s="178" customFormat="1" ht="27.75" customHeight="1" hidden="1">
      <c r="A208" s="206">
        <v>2013402</v>
      </c>
      <c r="B208" s="207" t="s">
        <v>329</v>
      </c>
      <c r="C208" s="203"/>
      <c r="D208" s="204"/>
      <c r="E208" s="199"/>
      <c r="F208" s="200"/>
      <c r="G208" s="205">
        <f t="shared" si="3"/>
        <v>0</v>
      </c>
    </row>
    <row r="209" spans="1:7" s="178" customFormat="1" ht="27.75" customHeight="1" hidden="1">
      <c r="A209" s="206">
        <v>2013403</v>
      </c>
      <c r="B209" s="207" t="s">
        <v>330</v>
      </c>
      <c r="C209" s="203"/>
      <c r="D209" s="204"/>
      <c r="E209" s="199"/>
      <c r="F209" s="200"/>
      <c r="G209" s="205">
        <f t="shared" si="3"/>
        <v>0</v>
      </c>
    </row>
    <row r="210" spans="1:7" s="178" customFormat="1" ht="27.75" customHeight="1" hidden="1">
      <c r="A210" s="206">
        <v>2013404</v>
      </c>
      <c r="B210" s="207" t="s">
        <v>443</v>
      </c>
      <c r="C210" s="203"/>
      <c r="D210" s="204"/>
      <c r="E210" s="199"/>
      <c r="F210" s="200"/>
      <c r="G210" s="205">
        <f t="shared" si="3"/>
        <v>0</v>
      </c>
    </row>
    <row r="211" spans="1:7" s="178" customFormat="1" ht="27.75" customHeight="1" hidden="1">
      <c r="A211" s="206">
        <v>2013405</v>
      </c>
      <c r="B211" s="207" t="s">
        <v>444</v>
      </c>
      <c r="C211" s="203"/>
      <c r="D211" s="204"/>
      <c r="E211" s="199"/>
      <c r="F211" s="200"/>
      <c r="G211" s="205">
        <f t="shared" si="3"/>
        <v>0</v>
      </c>
    </row>
    <row r="212" spans="1:7" s="178" customFormat="1" ht="27.75" customHeight="1" hidden="1">
      <c r="A212" s="206">
        <v>2013450</v>
      </c>
      <c r="B212" s="207" t="s">
        <v>337</v>
      </c>
      <c r="C212" s="203"/>
      <c r="D212" s="204"/>
      <c r="E212" s="199"/>
      <c r="F212" s="200"/>
      <c r="G212" s="205">
        <f t="shared" si="3"/>
        <v>0</v>
      </c>
    </row>
    <row r="213" spans="1:7" s="178" customFormat="1" ht="27.75" customHeight="1" hidden="1">
      <c r="A213" s="206">
        <v>2013499</v>
      </c>
      <c r="B213" s="207" t="s">
        <v>445</v>
      </c>
      <c r="C213" s="203"/>
      <c r="D213" s="204"/>
      <c r="E213" s="199"/>
      <c r="F213" s="200"/>
      <c r="G213" s="205">
        <f t="shared" si="3"/>
        <v>0</v>
      </c>
    </row>
    <row r="214" spans="1:7" s="178" customFormat="1" ht="27.75" customHeight="1" hidden="1">
      <c r="A214" s="206">
        <v>20135</v>
      </c>
      <c r="B214" s="207" t="s">
        <v>446</v>
      </c>
      <c r="C214" s="203"/>
      <c r="D214" s="204"/>
      <c r="E214" s="199"/>
      <c r="F214" s="200"/>
      <c r="G214" s="205">
        <f t="shared" si="3"/>
        <v>0</v>
      </c>
    </row>
    <row r="215" spans="1:7" s="178" customFormat="1" ht="27.75" customHeight="1" hidden="1">
      <c r="A215" s="206">
        <v>2013501</v>
      </c>
      <c r="B215" s="207" t="s">
        <v>328</v>
      </c>
      <c r="C215" s="203"/>
      <c r="D215" s="204"/>
      <c r="E215" s="199"/>
      <c r="F215" s="200"/>
      <c r="G215" s="205">
        <f t="shared" si="3"/>
        <v>0</v>
      </c>
    </row>
    <row r="216" spans="1:7" s="178" customFormat="1" ht="27.75" customHeight="1" hidden="1">
      <c r="A216" s="206">
        <v>2013502</v>
      </c>
      <c r="B216" s="207" t="s">
        <v>329</v>
      </c>
      <c r="C216" s="203"/>
      <c r="D216" s="204"/>
      <c r="E216" s="199"/>
      <c r="F216" s="200"/>
      <c r="G216" s="205">
        <f t="shared" si="3"/>
        <v>0</v>
      </c>
    </row>
    <row r="217" spans="1:7" s="178" customFormat="1" ht="27.75" customHeight="1" hidden="1">
      <c r="A217" s="206">
        <v>2013503</v>
      </c>
      <c r="B217" s="207" t="s">
        <v>330</v>
      </c>
      <c r="C217" s="203"/>
      <c r="D217" s="204"/>
      <c r="E217" s="199"/>
      <c r="F217" s="200"/>
      <c r="G217" s="205">
        <f t="shared" si="3"/>
        <v>0</v>
      </c>
    </row>
    <row r="218" spans="1:7" s="178" customFormat="1" ht="27.75" customHeight="1" hidden="1">
      <c r="A218" s="206">
        <v>2013550</v>
      </c>
      <c r="B218" s="207" t="s">
        <v>337</v>
      </c>
      <c r="C218" s="203"/>
      <c r="D218" s="204"/>
      <c r="E218" s="199"/>
      <c r="F218" s="200"/>
      <c r="G218" s="205">
        <f t="shared" si="3"/>
        <v>0</v>
      </c>
    </row>
    <row r="219" spans="1:7" s="178" customFormat="1" ht="27.75" customHeight="1" hidden="1">
      <c r="A219" s="206">
        <v>2013599</v>
      </c>
      <c r="B219" s="207" t="s">
        <v>447</v>
      </c>
      <c r="C219" s="203"/>
      <c r="D219" s="204"/>
      <c r="E219" s="199"/>
      <c r="F219" s="200"/>
      <c r="G219" s="205">
        <f t="shared" si="3"/>
        <v>0</v>
      </c>
    </row>
    <row r="220" spans="1:7" s="178" customFormat="1" ht="27.75" customHeight="1">
      <c r="A220" s="206">
        <v>20136</v>
      </c>
      <c r="B220" s="207" t="s">
        <v>448</v>
      </c>
      <c r="C220" s="203">
        <v>178.09001999999998</v>
      </c>
      <c r="D220" s="204">
        <v>124.04</v>
      </c>
      <c r="E220" s="199"/>
      <c r="F220" s="200"/>
      <c r="G220" s="205">
        <f t="shared" si="3"/>
        <v>124.04</v>
      </c>
    </row>
    <row r="221" spans="1:7" s="178" customFormat="1" ht="27.75" customHeight="1" hidden="1">
      <c r="A221" s="206">
        <v>2013601</v>
      </c>
      <c r="B221" s="207" t="s">
        <v>328</v>
      </c>
      <c r="C221" s="203"/>
      <c r="D221" s="204"/>
      <c r="E221" s="199"/>
      <c r="F221" s="200"/>
      <c r="G221" s="205">
        <f t="shared" si="3"/>
        <v>0</v>
      </c>
    </row>
    <row r="222" spans="1:7" s="178" customFormat="1" ht="27.75" customHeight="1" hidden="1">
      <c r="A222" s="206">
        <v>2013602</v>
      </c>
      <c r="B222" s="207" t="s">
        <v>329</v>
      </c>
      <c r="C222" s="203"/>
      <c r="D222" s="204"/>
      <c r="E222" s="199"/>
      <c r="F222" s="200"/>
      <c r="G222" s="205">
        <f t="shared" si="3"/>
        <v>0</v>
      </c>
    </row>
    <row r="223" spans="1:7" s="178" customFormat="1" ht="27.75" customHeight="1" hidden="1">
      <c r="A223" s="206">
        <v>2013603</v>
      </c>
      <c r="B223" s="207" t="s">
        <v>330</v>
      </c>
      <c r="C223" s="203"/>
      <c r="D223" s="204"/>
      <c r="E223" s="199"/>
      <c r="F223" s="200"/>
      <c r="G223" s="205">
        <f t="shared" si="3"/>
        <v>0</v>
      </c>
    </row>
    <row r="224" spans="1:7" s="178" customFormat="1" ht="27.75" customHeight="1" hidden="1">
      <c r="A224" s="206">
        <v>2013650</v>
      </c>
      <c r="B224" s="207" t="s">
        <v>337</v>
      </c>
      <c r="C224" s="203"/>
      <c r="D224" s="204"/>
      <c r="E224" s="199"/>
      <c r="F224" s="200"/>
      <c r="G224" s="205">
        <f t="shared" si="3"/>
        <v>0</v>
      </c>
    </row>
    <row r="225" spans="1:7" s="178" customFormat="1" ht="27.75" customHeight="1">
      <c r="A225" s="206">
        <v>2013699</v>
      </c>
      <c r="B225" s="207" t="s">
        <v>448</v>
      </c>
      <c r="C225" s="203">
        <v>178.09001999999998</v>
      </c>
      <c r="D225" s="204">
        <v>124.04</v>
      </c>
      <c r="E225" s="199"/>
      <c r="F225" s="200"/>
      <c r="G225" s="205">
        <f t="shared" si="3"/>
        <v>124.04</v>
      </c>
    </row>
    <row r="226" spans="1:7" s="178" customFormat="1" ht="27.75" customHeight="1">
      <c r="A226" s="206">
        <v>20137</v>
      </c>
      <c r="B226" s="207" t="s">
        <v>449</v>
      </c>
      <c r="C226" s="203">
        <v>2.98883</v>
      </c>
      <c r="D226" s="204"/>
      <c r="E226" s="199"/>
      <c r="F226" s="200"/>
      <c r="G226" s="205">
        <f t="shared" si="3"/>
        <v>0</v>
      </c>
    </row>
    <row r="227" spans="1:7" s="178" customFormat="1" ht="27.75" customHeight="1" hidden="1">
      <c r="A227" s="206">
        <v>2013701</v>
      </c>
      <c r="B227" s="207" t="s">
        <v>328</v>
      </c>
      <c r="C227" s="203"/>
      <c r="D227" s="204"/>
      <c r="E227" s="199"/>
      <c r="F227" s="200"/>
      <c r="G227" s="205">
        <f t="shared" si="3"/>
        <v>0</v>
      </c>
    </row>
    <row r="228" spans="1:7" s="178" customFormat="1" ht="27.75" customHeight="1" hidden="1">
      <c r="A228" s="206">
        <v>2013702</v>
      </c>
      <c r="B228" s="207" t="s">
        <v>329</v>
      </c>
      <c r="C228" s="203"/>
      <c r="D228" s="204"/>
      <c r="E228" s="199"/>
      <c r="F228" s="200"/>
      <c r="G228" s="205">
        <f t="shared" si="3"/>
        <v>0</v>
      </c>
    </row>
    <row r="229" spans="1:7" s="178" customFormat="1" ht="27.75" customHeight="1" hidden="1">
      <c r="A229" s="206">
        <v>2013703</v>
      </c>
      <c r="B229" s="207" t="s">
        <v>450</v>
      </c>
      <c r="C229" s="203"/>
      <c r="D229" s="204"/>
      <c r="E229" s="199"/>
      <c r="F229" s="200"/>
      <c r="G229" s="205">
        <f t="shared" si="3"/>
        <v>0</v>
      </c>
    </row>
    <row r="230" spans="1:7" s="178" customFormat="1" ht="27.75" customHeight="1" hidden="1">
      <c r="A230" s="206">
        <v>2013750</v>
      </c>
      <c r="B230" s="207" t="s">
        <v>337</v>
      </c>
      <c r="C230" s="203"/>
      <c r="D230" s="204"/>
      <c r="E230" s="199"/>
      <c r="F230" s="200"/>
      <c r="G230" s="205">
        <f t="shared" si="3"/>
        <v>0</v>
      </c>
    </row>
    <row r="231" spans="1:7" s="178" customFormat="1" ht="27.75" customHeight="1">
      <c r="A231" s="206">
        <v>2013799</v>
      </c>
      <c r="B231" s="207" t="s">
        <v>451</v>
      </c>
      <c r="C231" s="203">
        <v>2.98883</v>
      </c>
      <c r="D231" s="204"/>
      <c r="E231" s="199"/>
      <c r="F231" s="200"/>
      <c r="G231" s="205">
        <f t="shared" si="3"/>
        <v>0</v>
      </c>
    </row>
    <row r="232" spans="1:7" s="178" customFormat="1" ht="27.75" customHeight="1">
      <c r="A232" s="206">
        <v>20138</v>
      </c>
      <c r="B232" s="207" t="s">
        <v>452</v>
      </c>
      <c r="C232" s="203">
        <v>56.670604000000004</v>
      </c>
      <c r="D232" s="204">
        <f>SUM(D233:D250)</f>
        <v>19.919999999999998</v>
      </c>
      <c r="E232" s="199"/>
      <c r="F232" s="200"/>
      <c r="G232" s="205">
        <v>19.93</v>
      </c>
    </row>
    <row r="233" spans="1:7" s="178" customFormat="1" ht="27.75" customHeight="1" hidden="1">
      <c r="A233" s="206">
        <v>2013801</v>
      </c>
      <c r="B233" s="207" t="s">
        <v>328</v>
      </c>
      <c r="C233" s="203"/>
      <c r="D233" s="204"/>
      <c r="E233" s="199"/>
      <c r="F233" s="200"/>
      <c r="G233" s="205">
        <f t="shared" si="3"/>
        <v>0</v>
      </c>
    </row>
    <row r="234" spans="1:7" s="178" customFormat="1" ht="27.75" customHeight="1">
      <c r="A234" s="206">
        <v>2013802</v>
      </c>
      <c r="B234" s="207" t="s">
        <v>329</v>
      </c>
      <c r="C234" s="203">
        <v>22.586495000000003</v>
      </c>
      <c r="D234" s="204">
        <v>10.37</v>
      </c>
      <c r="E234" s="199"/>
      <c r="F234" s="200"/>
      <c r="G234" s="205">
        <f t="shared" si="3"/>
        <v>10.37</v>
      </c>
    </row>
    <row r="235" spans="1:7" s="178" customFormat="1" ht="27.75" customHeight="1" hidden="1">
      <c r="A235" s="206">
        <v>2013803</v>
      </c>
      <c r="B235" s="207" t="s">
        <v>330</v>
      </c>
      <c r="C235" s="203"/>
      <c r="D235" s="204"/>
      <c r="E235" s="199"/>
      <c r="F235" s="200"/>
      <c r="G235" s="205">
        <f t="shared" si="3"/>
        <v>0</v>
      </c>
    </row>
    <row r="236" spans="1:7" s="178" customFormat="1" ht="27.75" customHeight="1">
      <c r="A236" s="206">
        <v>2013804</v>
      </c>
      <c r="B236" s="207" t="s">
        <v>453</v>
      </c>
      <c r="C236" s="203">
        <v>31.2515</v>
      </c>
      <c r="D236" s="204">
        <v>5.45</v>
      </c>
      <c r="E236" s="199"/>
      <c r="F236" s="200"/>
      <c r="G236" s="205">
        <f t="shared" si="3"/>
        <v>5.45</v>
      </c>
    </row>
    <row r="237" spans="1:7" s="178" customFormat="1" ht="27.75" customHeight="1" hidden="1">
      <c r="A237" s="206">
        <v>2013805</v>
      </c>
      <c r="B237" s="207" t="s">
        <v>454</v>
      </c>
      <c r="C237" s="203"/>
      <c r="D237" s="204"/>
      <c r="E237" s="199"/>
      <c r="F237" s="200"/>
      <c r="G237" s="205">
        <f t="shared" si="3"/>
        <v>0</v>
      </c>
    </row>
    <row r="238" spans="1:7" s="178" customFormat="1" ht="27.75" customHeight="1" hidden="1">
      <c r="A238" s="206">
        <v>2013806</v>
      </c>
      <c r="B238" s="207" t="s">
        <v>455</v>
      </c>
      <c r="C238" s="203"/>
      <c r="D238" s="204"/>
      <c r="E238" s="199"/>
      <c r="F238" s="200"/>
      <c r="G238" s="205">
        <f t="shared" si="3"/>
        <v>0</v>
      </c>
    </row>
    <row r="239" spans="1:7" s="178" customFormat="1" ht="27.75" customHeight="1" hidden="1">
      <c r="A239" s="206">
        <v>2013807</v>
      </c>
      <c r="B239" s="207" t="s">
        <v>456</v>
      </c>
      <c r="C239" s="203"/>
      <c r="D239" s="204"/>
      <c r="E239" s="199"/>
      <c r="F239" s="200"/>
      <c r="G239" s="205">
        <f t="shared" si="3"/>
        <v>0</v>
      </c>
    </row>
    <row r="240" spans="1:7" s="178" customFormat="1" ht="27.75" customHeight="1" hidden="1">
      <c r="A240" s="206">
        <v>2013808</v>
      </c>
      <c r="B240" s="207" t="s">
        <v>370</v>
      </c>
      <c r="C240" s="203"/>
      <c r="D240" s="204"/>
      <c r="E240" s="199"/>
      <c r="F240" s="200"/>
      <c r="G240" s="205">
        <f t="shared" si="3"/>
        <v>0</v>
      </c>
    </row>
    <row r="241" spans="1:7" s="178" customFormat="1" ht="27.75" customHeight="1" hidden="1">
      <c r="A241" s="206">
        <v>2013809</v>
      </c>
      <c r="B241" s="207" t="s">
        <v>457</v>
      </c>
      <c r="C241" s="203"/>
      <c r="D241" s="204"/>
      <c r="E241" s="199"/>
      <c r="F241" s="200"/>
      <c r="G241" s="205">
        <f t="shared" si="3"/>
        <v>0</v>
      </c>
    </row>
    <row r="242" spans="1:7" s="178" customFormat="1" ht="27.75" customHeight="1" hidden="1">
      <c r="A242" s="206">
        <v>2013810</v>
      </c>
      <c r="B242" s="207" t="s">
        <v>458</v>
      </c>
      <c r="C242" s="203"/>
      <c r="D242" s="204"/>
      <c r="E242" s="199"/>
      <c r="F242" s="200"/>
      <c r="G242" s="205">
        <f t="shared" si="3"/>
        <v>0</v>
      </c>
    </row>
    <row r="243" spans="1:7" s="178" customFormat="1" ht="27.75" customHeight="1" hidden="1">
      <c r="A243" s="206">
        <v>2013811</v>
      </c>
      <c r="B243" s="207" t="s">
        <v>459</v>
      </c>
      <c r="C243" s="203"/>
      <c r="D243" s="204"/>
      <c r="E243" s="199"/>
      <c r="F243" s="200"/>
      <c r="G243" s="205">
        <f t="shared" si="3"/>
        <v>0</v>
      </c>
    </row>
    <row r="244" spans="1:7" s="178" customFormat="1" ht="27.75" customHeight="1">
      <c r="A244" s="206">
        <v>2013812</v>
      </c>
      <c r="B244" s="207" t="s">
        <v>460</v>
      </c>
      <c r="C244" s="203">
        <v>0.84</v>
      </c>
      <c r="D244" s="204">
        <v>1.4</v>
      </c>
      <c r="E244" s="199"/>
      <c r="F244" s="200"/>
      <c r="G244" s="205">
        <f t="shared" si="3"/>
        <v>1.4</v>
      </c>
    </row>
    <row r="245" spans="1:7" s="178" customFormat="1" ht="27.75" customHeight="1" hidden="1">
      <c r="A245" s="206">
        <v>2013813</v>
      </c>
      <c r="B245" s="207" t="s">
        <v>461</v>
      </c>
      <c r="C245" s="203"/>
      <c r="D245" s="204"/>
      <c r="E245" s="199"/>
      <c r="F245" s="200"/>
      <c r="G245" s="205">
        <f t="shared" si="3"/>
        <v>0</v>
      </c>
    </row>
    <row r="246" spans="1:7" s="178" customFormat="1" ht="27.75" customHeight="1" hidden="1">
      <c r="A246" s="206">
        <v>2013814</v>
      </c>
      <c r="B246" s="207" t="s">
        <v>462</v>
      </c>
      <c r="C246" s="203"/>
      <c r="D246" s="204"/>
      <c r="E246" s="199"/>
      <c r="F246" s="200"/>
      <c r="G246" s="205">
        <f t="shared" si="3"/>
        <v>0</v>
      </c>
    </row>
    <row r="247" spans="1:7" s="178" customFormat="1" ht="27.75" customHeight="1">
      <c r="A247" s="206">
        <v>2013815</v>
      </c>
      <c r="B247" s="207" t="s">
        <v>463</v>
      </c>
      <c r="C247" s="203">
        <v>0.2</v>
      </c>
      <c r="D247" s="204">
        <v>0.2</v>
      </c>
      <c r="E247" s="199"/>
      <c r="F247" s="200"/>
      <c r="G247" s="205">
        <f t="shared" si="3"/>
        <v>0.2</v>
      </c>
    </row>
    <row r="248" spans="1:7" s="178" customFormat="1" ht="27.75" customHeight="1">
      <c r="A248" s="206">
        <v>2013816</v>
      </c>
      <c r="B248" s="207" t="s">
        <v>464</v>
      </c>
      <c r="C248" s="203"/>
      <c r="D248" s="204">
        <v>0.6</v>
      </c>
      <c r="E248" s="199"/>
      <c r="F248" s="200"/>
      <c r="G248" s="205">
        <f t="shared" si="3"/>
        <v>0.6</v>
      </c>
    </row>
    <row r="249" spans="1:7" s="178" customFormat="1" ht="27.75" customHeight="1">
      <c r="A249" s="206">
        <v>2013850</v>
      </c>
      <c r="B249" s="207" t="s">
        <v>337</v>
      </c>
      <c r="C249" s="203">
        <v>1.618609</v>
      </c>
      <c r="D249" s="204">
        <v>1.7</v>
      </c>
      <c r="E249" s="199"/>
      <c r="F249" s="200"/>
      <c r="G249" s="205">
        <f t="shared" si="3"/>
        <v>1.7</v>
      </c>
    </row>
    <row r="250" spans="1:7" s="178" customFormat="1" ht="27.75" customHeight="1">
      <c r="A250" s="206">
        <v>2013899</v>
      </c>
      <c r="B250" s="207" t="s">
        <v>465</v>
      </c>
      <c r="C250" s="203">
        <v>0.174</v>
      </c>
      <c r="D250" s="204">
        <v>0.2</v>
      </c>
      <c r="E250" s="199"/>
      <c r="F250" s="200"/>
      <c r="G250" s="205">
        <f t="shared" si="3"/>
        <v>0.2</v>
      </c>
    </row>
    <row r="251" spans="1:7" s="178" customFormat="1" ht="27.75" customHeight="1">
      <c r="A251" s="206">
        <v>20199</v>
      </c>
      <c r="B251" s="207" t="s">
        <v>466</v>
      </c>
      <c r="C251" s="203">
        <v>262.299752</v>
      </c>
      <c r="D251" s="204">
        <v>118.51</v>
      </c>
      <c r="E251" s="199"/>
      <c r="F251" s="200"/>
      <c r="G251" s="205">
        <f t="shared" si="3"/>
        <v>118.51</v>
      </c>
    </row>
    <row r="252" spans="1:7" s="178" customFormat="1" ht="27.75" customHeight="1" hidden="1">
      <c r="A252" s="206">
        <v>2019901</v>
      </c>
      <c r="B252" s="207" t="s">
        <v>467</v>
      </c>
      <c r="C252" s="203"/>
      <c r="D252" s="204"/>
      <c r="E252" s="199"/>
      <c r="F252" s="200"/>
      <c r="G252" s="205">
        <f t="shared" si="3"/>
        <v>0</v>
      </c>
    </row>
    <row r="253" spans="1:7" s="178" customFormat="1" ht="27.75" customHeight="1">
      <c r="A253" s="206">
        <v>2019999</v>
      </c>
      <c r="B253" s="207" t="s">
        <v>466</v>
      </c>
      <c r="C253" s="203">
        <v>262.299752</v>
      </c>
      <c r="D253" s="204">
        <v>118.51</v>
      </c>
      <c r="E253" s="199"/>
      <c r="F253" s="200"/>
      <c r="G253" s="205">
        <f t="shared" si="3"/>
        <v>118.51</v>
      </c>
    </row>
    <row r="254" spans="1:7" s="178" customFormat="1" ht="27.75" customHeight="1" hidden="1">
      <c r="A254" s="206">
        <v>202</v>
      </c>
      <c r="B254" s="207" t="s">
        <v>468</v>
      </c>
      <c r="C254" s="203"/>
      <c r="D254" s="204"/>
      <c r="E254" s="199"/>
      <c r="F254" s="200"/>
      <c r="G254" s="205">
        <f t="shared" si="3"/>
        <v>0</v>
      </c>
    </row>
    <row r="255" spans="1:7" s="178" customFormat="1" ht="27.75" customHeight="1" hidden="1">
      <c r="A255" s="206">
        <v>20201</v>
      </c>
      <c r="B255" s="207" t="s">
        <v>469</v>
      </c>
      <c r="C255" s="203"/>
      <c r="D255" s="204"/>
      <c r="E255" s="199"/>
      <c r="F255" s="200"/>
      <c r="G255" s="205">
        <f t="shared" si="3"/>
        <v>0</v>
      </c>
    </row>
    <row r="256" spans="1:7" s="178" customFormat="1" ht="27.75" customHeight="1" hidden="1">
      <c r="A256" s="206">
        <v>2020101</v>
      </c>
      <c r="B256" s="207" t="s">
        <v>328</v>
      </c>
      <c r="C256" s="203"/>
      <c r="D256" s="204"/>
      <c r="E256" s="199"/>
      <c r="F256" s="200"/>
      <c r="G256" s="205">
        <f t="shared" si="3"/>
        <v>0</v>
      </c>
    </row>
    <row r="257" spans="1:7" s="178" customFormat="1" ht="27.75" customHeight="1" hidden="1">
      <c r="A257" s="206">
        <v>2020102</v>
      </c>
      <c r="B257" s="207" t="s">
        <v>329</v>
      </c>
      <c r="C257" s="203"/>
      <c r="D257" s="204"/>
      <c r="E257" s="199"/>
      <c r="F257" s="200"/>
      <c r="G257" s="205">
        <f t="shared" si="3"/>
        <v>0</v>
      </c>
    </row>
    <row r="258" spans="1:7" s="178" customFormat="1" ht="27.75" customHeight="1" hidden="1">
      <c r="A258" s="206">
        <v>2020103</v>
      </c>
      <c r="B258" s="207" t="s">
        <v>330</v>
      </c>
      <c r="C258" s="203"/>
      <c r="D258" s="204"/>
      <c r="E258" s="199"/>
      <c r="F258" s="200"/>
      <c r="G258" s="205">
        <f t="shared" si="3"/>
        <v>0</v>
      </c>
    </row>
    <row r="259" spans="1:7" s="178" customFormat="1" ht="27.75" customHeight="1" hidden="1">
      <c r="A259" s="206">
        <v>2020104</v>
      </c>
      <c r="B259" s="207" t="s">
        <v>435</v>
      </c>
      <c r="C259" s="203"/>
      <c r="D259" s="204"/>
      <c r="E259" s="199"/>
      <c r="F259" s="200"/>
      <c r="G259" s="205">
        <f t="shared" si="3"/>
        <v>0</v>
      </c>
    </row>
    <row r="260" spans="1:7" s="178" customFormat="1" ht="27.75" customHeight="1" hidden="1">
      <c r="A260" s="206">
        <v>2020150</v>
      </c>
      <c r="B260" s="207" t="s">
        <v>337</v>
      </c>
      <c r="C260" s="203"/>
      <c r="D260" s="204"/>
      <c r="E260" s="199"/>
      <c r="F260" s="200"/>
      <c r="G260" s="205">
        <f t="shared" si="3"/>
        <v>0</v>
      </c>
    </row>
    <row r="261" spans="1:7" s="178" customFormat="1" ht="27.75" customHeight="1" hidden="1">
      <c r="A261" s="206">
        <v>2020199</v>
      </c>
      <c r="B261" s="209" t="s">
        <v>470</v>
      </c>
      <c r="C261" s="203"/>
      <c r="D261" s="204"/>
      <c r="E261" s="199"/>
      <c r="F261" s="200"/>
      <c r="G261" s="205">
        <f t="shared" si="3"/>
        <v>0</v>
      </c>
    </row>
    <row r="262" spans="1:7" s="178" customFormat="1" ht="27.75" customHeight="1" hidden="1">
      <c r="A262" s="206">
        <v>20202</v>
      </c>
      <c r="B262" s="209" t="s">
        <v>471</v>
      </c>
      <c r="C262" s="203"/>
      <c r="D262" s="204"/>
      <c r="E262" s="199"/>
      <c r="F262" s="200"/>
      <c r="G262" s="205">
        <f t="shared" si="3"/>
        <v>0</v>
      </c>
    </row>
    <row r="263" spans="1:7" s="178" customFormat="1" ht="27.75" customHeight="1" hidden="1">
      <c r="A263" s="206">
        <v>2020201</v>
      </c>
      <c r="B263" s="209" t="s">
        <v>472</v>
      </c>
      <c r="C263" s="203"/>
      <c r="D263" s="204"/>
      <c r="E263" s="199"/>
      <c r="F263" s="200"/>
      <c r="G263" s="205">
        <f aca="true" t="shared" si="4" ref="G263:G326">D263+E263+F263</f>
        <v>0</v>
      </c>
    </row>
    <row r="264" spans="1:7" s="178" customFormat="1" ht="27.75" customHeight="1" hidden="1">
      <c r="A264" s="206">
        <v>2020202</v>
      </c>
      <c r="B264" s="209" t="s">
        <v>473</v>
      </c>
      <c r="C264" s="203"/>
      <c r="D264" s="204"/>
      <c r="E264" s="199"/>
      <c r="F264" s="200"/>
      <c r="G264" s="205">
        <f t="shared" si="4"/>
        <v>0</v>
      </c>
    </row>
    <row r="265" spans="1:7" s="178" customFormat="1" ht="27.75" customHeight="1" hidden="1">
      <c r="A265" s="206">
        <v>20203</v>
      </c>
      <c r="B265" s="209" t="s">
        <v>474</v>
      </c>
      <c r="C265" s="203"/>
      <c r="D265" s="204"/>
      <c r="E265" s="199"/>
      <c r="F265" s="200"/>
      <c r="G265" s="205">
        <f t="shared" si="4"/>
        <v>0</v>
      </c>
    </row>
    <row r="266" spans="1:7" s="178" customFormat="1" ht="27.75" customHeight="1" hidden="1">
      <c r="A266" s="206">
        <v>2020304</v>
      </c>
      <c r="B266" s="209" t="s">
        <v>475</v>
      </c>
      <c r="C266" s="203"/>
      <c r="D266" s="204"/>
      <c r="E266" s="199"/>
      <c r="F266" s="200"/>
      <c r="G266" s="205">
        <f t="shared" si="4"/>
        <v>0</v>
      </c>
    </row>
    <row r="267" spans="1:7" s="178" customFormat="1" ht="27.75" customHeight="1" hidden="1">
      <c r="A267" s="206">
        <v>2020306</v>
      </c>
      <c r="B267" s="209" t="s">
        <v>474</v>
      </c>
      <c r="C267" s="203"/>
      <c r="D267" s="204"/>
      <c r="E267" s="199"/>
      <c r="F267" s="200"/>
      <c r="G267" s="205">
        <f t="shared" si="4"/>
        <v>0</v>
      </c>
    </row>
    <row r="268" spans="1:7" s="178" customFormat="1" ht="27.75" customHeight="1" hidden="1">
      <c r="A268" s="206">
        <v>20204</v>
      </c>
      <c r="B268" s="209" t="s">
        <v>476</v>
      </c>
      <c r="C268" s="203"/>
      <c r="D268" s="204"/>
      <c r="E268" s="199"/>
      <c r="F268" s="200"/>
      <c r="G268" s="205">
        <f t="shared" si="4"/>
        <v>0</v>
      </c>
    </row>
    <row r="269" spans="1:7" s="178" customFormat="1" ht="27.75" customHeight="1" hidden="1">
      <c r="A269" s="206">
        <v>2020401</v>
      </c>
      <c r="B269" s="209" t="s">
        <v>477</v>
      </c>
      <c r="C269" s="203"/>
      <c r="D269" s="204"/>
      <c r="E269" s="199"/>
      <c r="F269" s="200"/>
      <c r="G269" s="205">
        <f t="shared" si="4"/>
        <v>0</v>
      </c>
    </row>
    <row r="270" spans="1:7" s="178" customFormat="1" ht="27.75" customHeight="1" hidden="1">
      <c r="A270" s="206">
        <v>2020402</v>
      </c>
      <c r="B270" s="209" t="s">
        <v>478</v>
      </c>
      <c r="C270" s="203"/>
      <c r="D270" s="204"/>
      <c r="E270" s="199"/>
      <c r="F270" s="200"/>
      <c r="G270" s="205">
        <f t="shared" si="4"/>
        <v>0</v>
      </c>
    </row>
    <row r="271" spans="1:7" s="178" customFormat="1" ht="27.75" customHeight="1" hidden="1">
      <c r="A271" s="206">
        <v>2020403</v>
      </c>
      <c r="B271" s="209" t="s">
        <v>479</v>
      </c>
      <c r="C271" s="203"/>
      <c r="D271" s="204"/>
      <c r="E271" s="199"/>
      <c r="F271" s="200"/>
      <c r="G271" s="205">
        <f t="shared" si="4"/>
        <v>0</v>
      </c>
    </row>
    <row r="272" spans="1:7" s="178" customFormat="1" ht="27.75" customHeight="1" hidden="1">
      <c r="A272" s="206">
        <v>2020404</v>
      </c>
      <c r="B272" s="209" t="s">
        <v>480</v>
      </c>
      <c r="C272" s="203"/>
      <c r="D272" s="204"/>
      <c r="E272" s="199"/>
      <c r="F272" s="200"/>
      <c r="G272" s="205">
        <f t="shared" si="4"/>
        <v>0</v>
      </c>
    </row>
    <row r="273" spans="1:7" s="178" customFormat="1" ht="27.75" customHeight="1" hidden="1">
      <c r="A273" s="206">
        <v>2020499</v>
      </c>
      <c r="B273" s="209" t="s">
        <v>481</v>
      </c>
      <c r="C273" s="203"/>
      <c r="D273" s="204"/>
      <c r="E273" s="199"/>
      <c r="F273" s="200"/>
      <c r="G273" s="205">
        <f t="shared" si="4"/>
        <v>0</v>
      </c>
    </row>
    <row r="274" spans="1:7" s="178" customFormat="1" ht="27.75" customHeight="1" hidden="1">
      <c r="A274" s="206">
        <v>20205</v>
      </c>
      <c r="B274" s="209" t="s">
        <v>482</v>
      </c>
      <c r="C274" s="203"/>
      <c r="D274" s="204"/>
      <c r="E274" s="199"/>
      <c r="F274" s="200"/>
      <c r="G274" s="205">
        <f t="shared" si="4"/>
        <v>0</v>
      </c>
    </row>
    <row r="275" spans="1:7" s="178" customFormat="1" ht="27.75" customHeight="1" hidden="1">
      <c r="A275" s="206">
        <v>2020503</v>
      </c>
      <c r="B275" s="209" t="s">
        <v>483</v>
      </c>
      <c r="C275" s="203"/>
      <c r="D275" s="204"/>
      <c r="E275" s="199"/>
      <c r="F275" s="200"/>
      <c r="G275" s="205">
        <f t="shared" si="4"/>
        <v>0</v>
      </c>
    </row>
    <row r="276" spans="1:7" s="178" customFormat="1" ht="27.75" customHeight="1" hidden="1">
      <c r="A276" s="206">
        <v>2020504</v>
      </c>
      <c r="B276" s="209" t="s">
        <v>484</v>
      </c>
      <c r="C276" s="203"/>
      <c r="D276" s="204"/>
      <c r="E276" s="199"/>
      <c r="F276" s="200"/>
      <c r="G276" s="205">
        <f t="shared" si="4"/>
        <v>0</v>
      </c>
    </row>
    <row r="277" spans="1:7" s="178" customFormat="1" ht="27.75" customHeight="1" hidden="1">
      <c r="A277" s="206">
        <v>2020599</v>
      </c>
      <c r="B277" s="209" t="s">
        <v>485</v>
      </c>
      <c r="C277" s="203"/>
      <c r="D277" s="204"/>
      <c r="E277" s="199"/>
      <c r="F277" s="200"/>
      <c r="G277" s="205">
        <f t="shared" si="4"/>
        <v>0</v>
      </c>
    </row>
    <row r="278" spans="1:7" s="178" customFormat="1" ht="27.75" customHeight="1" hidden="1">
      <c r="A278" s="206">
        <v>20206</v>
      </c>
      <c r="B278" s="209" t="s">
        <v>486</v>
      </c>
      <c r="C278" s="203"/>
      <c r="D278" s="204"/>
      <c r="E278" s="199"/>
      <c r="F278" s="200"/>
      <c r="G278" s="205">
        <f t="shared" si="4"/>
        <v>0</v>
      </c>
    </row>
    <row r="279" spans="1:7" s="178" customFormat="1" ht="27.75" customHeight="1" hidden="1">
      <c r="A279" s="206">
        <v>2020601</v>
      </c>
      <c r="B279" s="209" t="s">
        <v>486</v>
      </c>
      <c r="C279" s="203"/>
      <c r="D279" s="204"/>
      <c r="E279" s="199"/>
      <c r="F279" s="200"/>
      <c r="G279" s="205">
        <f t="shared" si="4"/>
        <v>0</v>
      </c>
    </row>
    <row r="280" spans="1:7" s="178" customFormat="1" ht="27.75" customHeight="1" hidden="1">
      <c r="A280" s="206">
        <v>20207</v>
      </c>
      <c r="B280" s="209" t="s">
        <v>487</v>
      </c>
      <c r="C280" s="203"/>
      <c r="D280" s="204"/>
      <c r="E280" s="199"/>
      <c r="F280" s="200"/>
      <c r="G280" s="205">
        <f t="shared" si="4"/>
        <v>0</v>
      </c>
    </row>
    <row r="281" spans="1:7" s="178" customFormat="1" ht="27.75" customHeight="1" hidden="1">
      <c r="A281" s="206">
        <v>2020701</v>
      </c>
      <c r="B281" s="209" t="s">
        <v>488</v>
      </c>
      <c r="C281" s="203"/>
      <c r="D281" s="204"/>
      <c r="E281" s="199"/>
      <c r="F281" s="200"/>
      <c r="G281" s="205">
        <f t="shared" si="4"/>
        <v>0</v>
      </c>
    </row>
    <row r="282" spans="1:7" s="178" customFormat="1" ht="27.75" customHeight="1" hidden="1">
      <c r="A282" s="206">
        <v>2020702</v>
      </c>
      <c r="B282" s="209" t="s">
        <v>489</v>
      </c>
      <c r="C282" s="203"/>
      <c r="D282" s="204"/>
      <c r="E282" s="199"/>
      <c r="F282" s="200"/>
      <c r="G282" s="205">
        <f t="shared" si="4"/>
        <v>0</v>
      </c>
    </row>
    <row r="283" spans="1:7" s="178" customFormat="1" ht="27.75" customHeight="1" hidden="1">
      <c r="A283" s="206">
        <v>2020703</v>
      </c>
      <c r="B283" s="209" t="s">
        <v>490</v>
      </c>
      <c r="C283" s="203"/>
      <c r="D283" s="204"/>
      <c r="E283" s="199"/>
      <c r="F283" s="200"/>
      <c r="G283" s="205">
        <f t="shared" si="4"/>
        <v>0</v>
      </c>
    </row>
    <row r="284" spans="1:7" s="178" customFormat="1" ht="27.75" customHeight="1" hidden="1">
      <c r="A284" s="206">
        <v>2020799</v>
      </c>
      <c r="B284" s="209" t="s">
        <v>491</v>
      </c>
      <c r="C284" s="203"/>
      <c r="D284" s="204"/>
      <c r="E284" s="199"/>
      <c r="F284" s="200"/>
      <c r="G284" s="205">
        <f t="shared" si="4"/>
        <v>0</v>
      </c>
    </row>
    <row r="285" spans="1:7" s="178" customFormat="1" ht="27.75" customHeight="1" hidden="1">
      <c r="A285" s="206">
        <v>20208</v>
      </c>
      <c r="B285" s="209" t="s">
        <v>492</v>
      </c>
      <c r="C285" s="203"/>
      <c r="D285" s="204"/>
      <c r="E285" s="199"/>
      <c r="F285" s="200"/>
      <c r="G285" s="205">
        <f t="shared" si="4"/>
        <v>0</v>
      </c>
    </row>
    <row r="286" spans="1:7" s="178" customFormat="1" ht="27.75" customHeight="1" hidden="1">
      <c r="A286" s="206">
        <v>2020801</v>
      </c>
      <c r="B286" s="209" t="s">
        <v>328</v>
      </c>
      <c r="C286" s="203"/>
      <c r="D286" s="204"/>
      <c r="E286" s="199"/>
      <c r="F286" s="200"/>
      <c r="G286" s="205">
        <f t="shared" si="4"/>
        <v>0</v>
      </c>
    </row>
    <row r="287" spans="1:7" s="178" customFormat="1" ht="27.75" customHeight="1" hidden="1">
      <c r="A287" s="206">
        <v>2020802</v>
      </c>
      <c r="B287" s="209" t="s">
        <v>329</v>
      </c>
      <c r="C287" s="203"/>
      <c r="D287" s="204"/>
      <c r="E287" s="199"/>
      <c r="F287" s="200"/>
      <c r="G287" s="205">
        <f t="shared" si="4"/>
        <v>0</v>
      </c>
    </row>
    <row r="288" spans="1:7" s="178" customFormat="1" ht="27.75" customHeight="1" hidden="1">
      <c r="A288" s="206">
        <v>2020803</v>
      </c>
      <c r="B288" s="209" t="s">
        <v>330</v>
      </c>
      <c r="C288" s="203"/>
      <c r="D288" s="204"/>
      <c r="E288" s="199"/>
      <c r="F288" s="200"/>
      <c r="G288" s="205">
        <f t="shared" si="4"/>
        <v>0</v>
      </c>
    </row>
    <row r="289" spans="1:7" s="178" customFormat="1" ht="27.75" customHeight="1" hidden="1">
      <c r="A289" s="206">
        <v>2020850</v>
      </c>
      <c r="B289" s="209" t="s">
        <v>337</v>
      </c>
      <c r="C289" s="203"/>
      <c r="D289" s="204"/>
      <c r="E289" s="199"/>
      <c r="F289" s="200"/>
      <c r="G289" s="205">
        <f t="shared" si="4"/>
        <v>0</v>
      </c>
    </row>
    <row r="290" spans="1:7" s="178" customFormat="1" ht="27.75" customHeight="1" hidden="1">
      <c r="A290" s="206">
        <v>2020899</v>
      </c>
      <c r="B290" s="209" t="s">
        <v>493</v>
      </c>
      <c r="C290" s="203"/>
      <c r="D290" s="204"/>
      <c r="E290" s="199"/>
      <c r="F290" s="200"/>
      <c r="G290" s="205">
        <f t="shared" si="4"/>
        <v>0</v>
      </c>
    </row>
    <row r="291" spans="1:7" s="178" customFormat="1" ht="27.75" customHeight="1" hidden="1">
      <c r="A291" s="206">
        <v>20299</v>
      </c>
      <c r="B291" s="209" t="s">
        <v>494</v>
      </c>
      <c r="C291" s="203"/>
      <c r="D291" s="204"/>
      <c r="E291" s="199"/>
      <c r="F291" s="200"/>
      <c r="G291" s="205">
        <f t="shared" si="4"/>
        <v>0</v>
      </c>
    </row>
    <row r="292" spans="1:7" s="178" customFormat="1" ht="27.75" customHeight="1" hidden="1">
      <c r="A292" s="206">
        <v>2029901</v>
      </c>
      <c r="B292" s="209" t="s">
        <v>494</v>
      </c>
      <c r="C292" s="203"/>
      <c r="D292" s="204"/>
      <c r="E292" s="199"/>
      <c r="F292" s="200"/>
      <c r="G292" s="205">
        <f t="shared" si="4"/>
        <v>0</v>
      </c>
    </row>
    <row r="293" spans="1:7" s="178" customFormat="1" ht="27.75" customHeight="1" hidden="1">
      <c r="A293" s="206">
        <v>203</v>
      </c>
      <c r="B293" s="209" t="s">
        <v>495</v>
      </c>
      <c r="C293" s="203"/>
      <c r="D293" s="204"/>
      <c r="E293" s="199"/>
      <c r="F293" s="200"/>
      <c r="G293" s="205">
        <f t="shared" si="4"/>
        <v>0</v>
      </c>
    </row>
    <row r="294" spans="1:7" s="178" customFormat="1" ht="27.75" customHeight="1" hidden="1">
      <c r="A294" s="206">
        <v>20301</v>
      </c>
      <c r="B294" s="209" t="s">
        <v>496</v>
      </c>
      <c r="C294" s="203"/>
      <c r="D294" s="204"/>
      <c r="E294" s="199"/>
      <c r="F294" s="200"/>
      <c r="G294" s="205">
        <f t="shared" si="4"/>
        <v>0</v>
      </c>
    </row>
    <row r="295" spans="1:7" s="178" customFormat="1" ht="27.75" customHeight="1" hidden="1">
      <c r="A295" s="206">
        <v>2030101</v>
      </c>
      <c r="B295" s="209" t="s">
        <v>496</v>
      </c>
      <c r="C295" s="203"/>
      <c r="D295" s="204"/>
      <c r="E295" s="199"/>
      <c r="F295" s="200"/>
      <c r="G295" s="205">
        <f t="shared" si="4"/>
        <v>0</v>
      </c>
    </row>
    <row r="296" spans="1:7" s="178" customFormat="1" ht="27.75" customHeight="1" hidden="1">
      <c r="A296" s="206">
        <v>20304</v>
      </c>
      <c r="B296" s="209" t="s">
        <v>497</v>
      </c>
      <c r="C296" s="203"/>
      <c r="D296" s="204"/>
      <c r="E296" s="199"/>
      <c r="F296" s="200"/>
      <c r="G296" s="205">
        <f t="shared" si="4"/>
        <v>0</v>
      </c>
    </row>
    <row r="297" spans="1:7" s="178" customFormat="1" ht="27.75" customHeight="1" hidden="1">
      <c r="A297" s="206">
        <v>2030401</v>
      </c>
      <c r="B297" s="209" t="s">
        <v>497</v>
      </c>
      <c r="C297" s="203"/>
      <c r="D297" s="204"/>
      <c r="E297" s="199"/>
      <c r="F297" s="200"/>
      <c r="G297" s="205">
        <f t="shared" si="4"/>
        <v>0</v>
      </c>
    </row>
    <row r="298" spans="1:7" s="178" customFormat="1" ht="27.75" customHeight="1" hidden="1">
      <c r="A298" s="206">
        <v>20305</v>
      </c>
      <c r="B298" s="209" t="s">
        <v>498</v>
      </c>
      <c r="C298" s="203"/>
      <c r="D298" s="204"/>
      <c r="E298" s="199"/>
      <c r="F298" s="200"/>
      <c r="G298" s="205">
        <f t="shared" si="4"/>
        <v>0</v>
      </c>
    </row>
    <row r="299" spans="1:7" s="178" customFormat="1" ht="27.75" customHeight="1" hidden="1">
      <c r="A299" s="206">
        <v>2030501</v>
      </c>
      <c r="B299" s="207" t="s">
        <v>498</v>
      </c>
      <c r="C299" s="203"/>
      <c r="D299" s="204"/>
      <c r="E299" s="199"/>
      <c r="F299" s="200"/>
      <c r="G299" s="205">
        <f t="shared" si="4"/>
        <v>0</v>
      </c>
    </row>
    <row r="300" spans="1:7" s="178" customFormat="1" ht="27.75" customHeight="1" hidden="1">
      <c r="A300" s="206">
        <v>20306</v>
      </c>
      <c r="B300" s="207" t="s">
        <v>499</v>
      </c>
      <c r="C300" s="203"/>
      <c r="D300" s="204"/>
      <c r="E300" s="199"/>
      <c r="F300" s="200"/>
      <c r="G300" s="205">
        <f t="shared" si="4"/>
        <v>0</v>
      </c>
    </row>
    <row r="301" spans="1:7" s="178" customFormat="1" ht="27.75" customHeight="1" hidden="1">
      <c r="A301" s="206">
        <v>2030601</v>
      </c>
      <c r="B301" s="207" t="s">
        <v>500</v>
      </c>
      <c r="C301" s="203"/>
      <c r="D301" s="204"/>
      <c r="E301" s="199"/>
      <c r="F301" s="200"/>
      <c r="G301" s="205">
        <f t="shared" si="4"/>
        <v>0</v>
      </c>
    </row>
    <row r="302" spans="1:7" s="178" customFormat="1" ht="27.75" customHeight="1" hidden="1">
      <c r="A302" s="206">
        <v>2030602</v>
      </c>
      <c r="B302" s="207" t="s">
        <v>501</v>
      </c>
      <c r="C302" s="203"/>
      <c r="D302" s="204"/>
      <c r="E302" s="199"/>
      <c r="F302" s="200"/>
      <c r="G302" s="205">
        <f t="shared" si="4"/>
        <v>0</v>
      </c>
    </row>
    <row r="303" spans="1:7" s="178" customFormat="1" ht="27.75" customHeight="1" hidden="1">
      <c r="A303" s="206">
        <v>2030603</v>
      </c>
      <c r="B303" s="207" t="s">
        <v>502</v>
      </c>
      <c r="C303" s="203"/>
      <c r="D303" s="204"/>
      <c r="E303" s="199"/>
      <c r="F303" s="200"/>
      <c r="G303" s="205">
        <f t="shared" si="4"/>
        <v>0</v>
      </c>
    </row>
    <row r="304" spans="1:7" s="178" customFormat="1" ht="27.75" customHeight="1" hidden="1">
      <c r="A304" s="206">
        <v>2030604</v>
      </c>
      <c r="B304" s="207" t="s">
        <v>503</v>
      </c>
      <c r="C304" s="203"/>
      <c r="D304" s="204"/>
      <c r="E304" s="199"/>
      <c r="F304" s="200"/>
      <c r="G304" s="205">
        <f t="shared" si="4"/>
        <v>0</v>
      </c>
    </row>
    <row r="305" spans="1:7" s="178" customFormat="1" ht="27.75" customHeight="1" hidden="1">
      <c r="A305" s="206">
        <v>2030605</v>
      </c>
      <c r="B305" s="207" t="s">
        <v>504</v>
      </c>
      <c r="C305" s="203"/>
      <c r="D305" s="204"/>
      <c r="E305" s="199"/>
      <c r="F305" s="200"/>
      <c r="G305" s="205">
        <f t="shared" si="4"/>
        <v>0</v>
      </c>
    </row>
    <row r="306" spans="1:7" s="178" customFormat="1" ht="27.75" customHeight="1" hidden="1">
      <c r="A306" s="206">
        <v>2030606</v>
      </c>
      <c r="B306" s="207" t="s">
        <v>505</v>
      </c>
      <c r="C306" s="203"/>
      <c r="D306" s="204"/>
      <c r="E306" s="199"/>
      <c r="F306" s="200"/>
      <c r="G306" s="205">
        <f t="shared" si="4"/>
        <v>0</v>
      </c>
    </row>
    <row r="307" spans="1:7" s="178" customFormat="1" ht="27.75" customHeight="1" hidden="1">
      <c r="A307" s="206">
        <v>2030607</v>
      </c>
      <c r="B307" s="207" t="s">
        <v>506</v>
      </c>
      <c r="C307" s="203"/>
      <c r="D307" s="204"/>
      <c r="E307" s="199"/>
      <c r="F307" s="200"/>
      <c r="G307" s="205">
        <f t="shared" si="4"/>
        <v>0</v>
      </c>
    </row>
    <row r="308" spans="1:7" s="178" customFormat="1" ht="27.75" customHeight="1" hidden="1">
      <c r="A308" s="206">
        <v>2030608</v>
      </c>
      <c r="B308" s="207" t="s">
        <v>507</v>
      </c>
      <c r="C308" s="203"/>
      <c r="D308" s="204"/>
      <c r="E308" s="199"/>
      <c r="F308" s="200"/>
      <c r="G308" s="205">
        <f t="shared" si="4"/>
        <v>0</v>
      </c>
    </row>
    <row r="309" spans="1:7" s="178" customFormat="1" ht="27.75" customHeight="1" hidden="1">
      <c r="A309" s="206">
        <v>2030699</v>
      </c>
      <c r="B309" s="207" t="s">
        <v>508</v>
      </c>
      <c r="C309" s="203"/>
      <c r="D309" s="204"/>
      <c r="E309" s="199"/>
      <c r="F309" s="200"/>
      <c r="G309" s="205">
        <f t="shared" si="4"/>
        <v>0</v>
      </c>
    </row>
    <row r="310" spans="1:7" s="178" customFormat="1" ht="27.75" customHeight="1" hidden="1">
      <c r="A310" s="206">
        <v>20399</v>
      </c>
      <c r="B310" s="207" t="s">
        <v>509</v>
      </c>
      <c r="C310" s="203"/>
      <c r="D310" s="204"/>
      <c r="E310" s="199"/>
      <c r="F310" s="200"/>
      <c r="G310" s="205">
        <f t="shared" si="4"/>
        <v>0</v>
      </c>
    </row>
    <row r="311" spans="1:7" s="178" customFormat="1" ht="27.75" customHeight="1" hidden="1">
      <c r="A311" s="206">
        <v>2039901</v>
      </c>
      <c r="B311" s="207" t="s">
        <v>509</v>
      </c>
      <c r="C311" s="203"/>
      <c r="D311" s="204"/>
      <c r="E311" s="199"/>
      <c r="F311" s="200"/>
      <c r="G311" s="205">
        <f t="shared" si="4"/>
        <v>0</v>
      </c>
    </row>
    <row r="312" spans="1:7" s="178" customFormat="1" ht="27.75" customHeight="1">
      <c r="A312" s="206">
        <v>204</v>
      </c>
      <c r="B312" s="207" t="s">
        <v>510</v>
      </c>
      <c r="C312" s="203">
        <v>5299.3897799999995</v>
      </c>
      <c r="D312" s="204">
        <v>4562.16</v>
      </c>
      <c r="E312" s="199"/>
      <c r="F312" s="200"/>
      <c r="G312" s="205">
        <v>4588.67</v>
      </c>
    </row>
    <row r="313" spans="1:7" s="178" customFormat="1" ht="27.75" customHeight="1" hidden="1">
      <c r="A313" s="206">
        <v>20401</v>
      </c>
      <c r="B313" s="207" t="s">
        <v>511</v>
      </c>
      <c r="C313" s="203"/>
      <c r="D313" s="204"/>
      <c r="E313" s="199"/>
      <c r="F313" s="200"/>
      <c r="G313" s="205">
        <f t="shared" si="4"/>
        <v>0</v>
      </c>
    </row>
    <row r="314" spans="1:7" s="178" customFormat="1" ht="27.75" customHeight="1" hidden="1">
      <c r="A314" s="206">
        <v>2040101</v>
      </c>
      <c r="B314" s="207" t="s">
        <v>511</v>
      </c>
      <c r="C314" s="203"/>
      <c r="D314" s="204"/>
      <c r="E314" s="199"/>
      <c r="F314" s="200"/>
      <c r="G314" s="205">
        <f t="shared" si="4"/>
        <v>0</v>
      </c>
    </row>
    <row r="315" spans="1:7" s="178" customFormat="1" ht="27.75" customHeight="1" hidden="1">
      <c r="A315" s="206">
        <v>2040199</v>
      </c>
      <c r="B315" s="207" t="s">
        <v>512</v>
      </c>
      <c r="C315" s="203"/>
      <c r="D315" s="204"/>
      <c r="E315" s="199"/>
      <c r="F315" s="200"/>
      <c r="G315" s="205">
        <f t="shared" si="4"/>
        <v>0</v>
      </c>
    </row>
    <row r="316" spans="1:7" s="178" customFormat="1" ht="27.75" customHeight="1">
      <c r="A316" s="206">
        <v>20402</v>
      </c>
      <c r="B316" s="207" t="s">
        <v>513</v>
      </c>
      <c r="C316" s="203">
        <v>4926.227637</v>
      </c>
      <c r="D316" s="204">
        <f>SUM(D317:D324)</f>
        <v>4063.6800000000003</v>
      </c>
      <c r="E316" s="199"/>
      <c r="F316" s="200"/>
      <c r="G316" s="205">
        <v>4089.29</v>
      </c>
    </row>
    <row r="317" spans="1:7" s="178" customFormat="1" ht="27.75" customHeight="1">
      <c r="A317" s="206">
        <v>2040201</v>
      </c>
      <c r="B317" s="207" t="s">
        <v>328</v>
      </c>
      <c r="C317" s="203">
        <v>4401.952349</v>
      </c>
      <c r="D317" s="204">
        <v>3665.1</v>
      </c>
      <c r="E317" s="199"/>
      <c r="F317" s="200"/>
      <c r="G317" s="205">
        <f t="shared" si="4"/>
        <v>3665.1</v>
      </c>
    </row>
    <row r="318" spans="1:7" s="178" customFormat="1" ht="27.75" customHeight="1">
      <c r="A318" s="206">
        <v>2040202</v>
      </c>
      <c r="B318" s="207" t="s">
        <v>329</v>
      </c>
      <c r="C318" s="203">
        <v>122.74696999999999</v>
      </c>
      <c r="D318" s="204">
        <v>36.48</v>
      </c>
      <c r="E318" s="199"/>
      <c r="F318" s="200"/>
      <c r="G318" s="205">
        <f t="shared" si="4"/>
        <v>36.48</v>
      </c>
    </row>
    <row r="319" spans="1:7" s="178" customFormat="1" ht="27.75" customHeight="1">
      <c r="A319" s="206">
        <v>2040203</v>
      </c>
      <c r="B319" s="207" t="s">
        <v>330</v>
      </c>
      <c r="C319" s="203">
        <v>0.4781</v>
      </c>
      <c r="D319" s="204">
        <v>2</v>
      </c>
      <c r="E319" s="199"/>
      <c r="F319" s="200"/>
      <c r="G319" s="205">
        <f t="shared" si="4"/>
        <v>2</v>
      </c>
    </row>
    <row r="320" spans="1:7" s="178" customFormat="1" ht="27.75" customHeight="1">
      <c r="A320" s="206">
        <v>2040219</v>
      </c>
      <c r="B320" s="207" t="s">
        <v>370</v>
      </c>
      <c r="C320" s="203">
        <v>11.6772</v>
      </c>
      <c r="D320" s="204">
        <v>17.59</v>
      </c>
      <c r="E320" s="199"/>
      <c r="F320" s="200"/>
      <c r="G320" s="205">
        <f t="shared" si="4"/>
        <v>17.59</v>
      </c>
    </row>
    <row r="321" spans="1:7" s="178" customFormat="1" ht="27.75" customHeight="1">
      <c r="A321" s="206">
        <v>2040220</v>
      </c>
      <c r="B321" s="207" t="s">
        <v>514</v>
      </c>
      <c r="C321" s="203">
        <v>54.605784</v>
      </c>
      <c r="D321" s="204">
        <v>59</v>
      </c>
      <c r="E321" s="199">
        <v>1.8</v>
      </c>
      <c r="F321" s="200"/>
      <c r="G321" s="205">
        <f t="shared" si="4"/>
        <v>60.8</v>
      </c>
    </row>
    <row r="322" spans="1:7" s="178" customFormat="1" ht="27.75" customHeight="1" hidden="1">
      <c r="A322" s="206">
        <v>2040221</v>
      </c>
      <c r="B322" s="207" t="s">
        <v>515</v>
      </c>
      <c r="C322" s="203"/>
      <c r="D322" s="204"/>
      <c r="E322" s="199"/>
      <c r="F322" s="200"/>
      <c r="G322" s="205">
        <f t="shared" si="4"/>
        <v>0</v>
      </c>
    </row>
    <row r="323" spans="1:7" s="178" customFormat="1" ht="27.75" customHeight="1" hidden="1">
      <c r="A323" s="206">
        <v>2040250</v>
      </c>
      <c r="B323" s="207" t="s">
        <v>337</v>
      </c>
      <c r="C323" s="203"/>
      <c r="D323" s="204"/>
      <c r="E323" s="199"/>
      <c r="F323" s="200"/>
      <c r="G323" s="205">
        <f t="shared" si="4"/>
        <v>0</v>
      </c>
    </row>
    <row r="324" spans="1:7" s="178" customFormat="1" ht="27.75" customHeight="1">
      <c r="A324" s="206">
        <v>2040299</v>
      </c>
      <c r="B324" s="207" t="s">
        <v>516</v>
      </c>
      <c r="C324" s="203">
        <v>334.767234</v>
      </c>
      <c r="D324" s="204">
        <v>283.51</v>
      </c>
      <c r="E324" s="199">
        <v>23.62</v>
      </c>
      <c r="F324" s="200"/>
      <c r="G324" s="205">
        <f>307.13+0.19</f>
        <v>307.32</v>
      </c>
    </row>
    <row r="325" spans="1:7" s="178" customFormat="1" ht="27.75" customHeight="1" hidden="1">
      <c r="A325" s="206">
        <v>20403</v>
      </c>
      <c r="B325" s="207" t="s">
        <v>517</v>
      </c>
      <c r="C325" s="203"/>
      <c r="D325" s="204"/>
      <c r="E325" s="199"/>
      <c r="F325" s="200"/>
      <c r="G325" s="205">
        <f t="shared" si="4"/>
        <v>0</v>
      </c>
    </row>
    <row r="326" spans="1:7" s="178" customFormat="1" ht="27.75" customHeight="1" hidden="1">
      <c r="A326" s="206">
        <v>2040301</v>
      </c>
      <c r="B326" s="207" t="s">
        <v>328</v>
      </c>
      <c r="C326" s="203"/>
      <c r="D326" s="204"/>
      <c r="E326" s="199"/>
      <c r="F326" s="200"/>
      <c r="G326" s="205">
        <f t="shared" si="4"/>
        <v>0</v>
      </c>
    </row>
    <row r="327" spans="1:7" s="178" customFormat="1" ht="27.75" customHeight="1" hidden="1">
      <c r="A327" s="206">
        <v>2040302</v>
      </c>
      <c r="B327" s="207" t="s">
        <v>329</v>
      </c>
      <c r="C327" s="203"/>
      <c r="D327" s="204"/>
      <c r="E327" s="199"/>
      <c r="F327" s="200"/>
      <c r="G327" s="205">
        <f aca="true" t="shared" si="5" ref="G327:G390">D327+E327+F327</f>
        <v>0</v>
      </c>
    </row>
    <row r="328" spans="1:7" s="178" customFormat="1" ht="27.75" customHeight="1" hidden="1">
      <c r="A328" s="206">
        <v>2040303</v>
      </c>
      <c r="B328" s="207" t="s">
        <v>330</v>
      </c>
      <c r="C328" s="203"/>
      <c r="D328" s="204"/>
      <c r="E328" s="199"/>
      <c r="F328" s="200"/>
      <c r="G328" s="205">
        <f t="shared" si="5"/>
        <v>0</v>
      </c>
    </row>
    <row r="329" spans="1:7" s="178" customFormat="1" ht="27.75" customHeight="1" hidden="1">
      <c r="A329" s="206">
        <v>2040304</v>
      </c>
      <c r="B329" s="207" t="s">
        <v>518</v>
      </c>
      <c r="C329" s="203"/>
      <c r="D329" s="204"/>
      <c r="E329" s="199"/>
      <c r="F329" s="200"/>
      <c r="G329" s="205">
        <f t="shared" si="5"/>
        <v>0</v>
      </c>
    </row>
    <row r="330" spans="1:7" s="178" customFormat="1" ht="27.75" customHeight="1" hidden="1">
      <c r="A330" s="206">
        <v>2040350</v>
      </c>
      <c r="B330" s="207" t="s">
        <v>337</v>
      </c>
      <c r="C330" s="203"/>
      <c r="D330" s="204"/>
      <c r="E330" s="199"/>
      <c r="F330" s="200"/>
      <c r="G330" s="205">
        <f t="shared" si="5"/>
        <v>0</v>
      </c>
    </row>
    <row r="331" spans="1:7" s="178" customFormat="1" ht="27.75" customHeight="1" hidden="1">
      <c r="A331" s="206">
        <v>2040399</v>
      </c>
      <c r="B331" s="207" t="s">
        <v>519</v>
      </c>
      <c r="C331" s="203"/>
      <c r="D331" s="204"/>
      <c r="E331" s="199"/>
      <c r="F331" s="200"/>
      <c r="G331" s="205">
        <f t="shared" si="5"/>
        <v>0</v>
      </c>
    </row>
    <row r="332" spans="1:7" s="178" customFormat="1" ht="27.75" customHeight="1" hidden="1">
      <c r="A332" s="206">
        <v>20404</v>
      </c>
      <c r="B332" s="207" t="s">
        <v>520</v>
      </c>
      <c r="C332" s="203"/>
      <c r="D332" s="204"/>
      <c r="E332" s="199"/>
      <c r="F332" s="200"/>
      <c r="G332" s="205">
        <f t="shared" si="5"/>
        <v>0</v>
      </c>
    </row>
    <row r="333" spans="1:7" s="178" customFormat="1" ht="27.75" customHeight="1" hidden="1">
      <c r="A333" s="206">
        <v>2040401</v>
      </c>
      <c r="B333" s="207" t="s">
        <v>328</v>
      </c>
      <c r="C333" s="203"/>
      <c r="D333" s="204"/>
      <c r="E333" s="199"/>
      <c r="F333" s="200"/>
      <c r="G333" s="205">
        <f t="shared" si="5"/>
        <v>0</v>
      </c>
    </row>
    <row r="334" spans="1:7" s="178" customFormat="1" ht="27.75" customHeight="1" hidden="1">
      <c r="A334" s="206">
        <v>2040402</v>
      </c>
      <c r="B334" s="207" t="s">
        <v>329</v>
      </c>
      <c r="C334" s="203"/>
      <c r="D334" s="204"/>
      <c r="E334" s="199"/>
      <c r="F334" s="200"/>
      <c r="G334" s="205">
        <f t="shared" si="5"/>
        <v>0</v>
      </c>
    </row>
    <row r="335" spans="1:7" s="178" customFormat="1" ht="27.75" customHeight="1" hidden="1">
      <c r="A335" s="206">
        <v>2040403</v>
      </c>
      <c r="B335" s="207" t="s">
        <v>330</v>
      </c>
      <c r="C335" s="203"/>
      <c r="D335" s="204"/>
      <c r="E335" s="199"/>
      <c r="F335" s="200"/>
      <c r="G335" s="205">
        <f t="shared" si="5"/>
        <v>0</v>
      </c>
    </row>
    <row r="336" spans="1:7" s="178" customFormat="1" ht="27.75" customHeight="1" hidden="1">
      <c r="A336" s="206">
        <v>2040409</v>
      </c>
      <c r="B336" s="207" t="s">
        <v>521</v>
      </c>
      <c r="C336" s="203"/>
      <c r="D336" s="204"/>
      <c r="E336" s="199"/>
      <c r="F336" s="200"/>
      <c r="G336" s="205">
        <f t="shared" si="5"/>
        <v>0</v>
      </c>
    </row>
    <row r="337" spans="1:7" s="178" customFormat="1" ht="27.75" customHeight="1" hidden="1">
      <c r="A337" s="206">
        <v>2040410</v>
      </c>
      <c r="B337" s="207" t="s">
        <v>522</v>
      </c>
      <c r="C337" s="203"/>
      <c r="D337" s="204"/>
      <c r="E337" s="199"/>
      <c r="F337" s="200"/>
      <c r="G337" s="205">
        <f t="shared" si="5"/>
        <v>0</v>
      </c>
    </row>
    <row r="338" spans="1:7" s="178" customFormat="1" ht="27.75" customHeight="1" hidden="1">
      <c r="A338" s="206">
        <v>2040450</v>
      </c>
      <c r="B338" s="207" t="s">
        <v>337</v>
      </c>
      <c r="C338" s="203"/>
      <c r="D338" s="204"/>
      <c r="E338" s="199"/>
      <c r="F338" s="200"/>
      <c r="G338" s="205">
        <f t="shared" si="5"/>
        <v>0</v>
      </c>
    </row>
    <row r="339" spans="1:7" s="178" customFormat="1" ht="27.75" customHeight="1" hidden="1">
      <c r="A339" s="206">
        <v>2040499</v>
      </c>
      <c r="B339" s="207" t="s">
        <v>523</v>
      </c>
      <c r="C339" s="203"/>
      <c r="D339" s="204"/>
      <c r="E339" s="199"/>
      <c r="F339" s="200"/>
      <c r="G339" s="205">
        <f t="shared" si="5"/>
        <v>0</v>
      </c>
    </row>
    <row r="340" spans="1:7" s="178" customFormat="1" ht="27.75" customHeight="1" hidden="1">
      <c r="A340" s="206">
        <v>20405</v>
      </c>
      <c r="B340" s="207" t="s">
        <v>524</v>
      </c>
      <c r="C340" s="203"/>
      <c r="D340" s="204"/>
      <c r="E340" s="199"/>
      <c r="F340" s="200"/>
      <c r="G340" s="205">
        <f t="shared" si="5"/>
        <v>0</v>
      </c>
    </row>
    <row r="341" spans="1:7" s="178" customFormat="1" ht="27.75" customHeight="1" hidden="1">
      <c r="A341" s="206">
        <v>2040501</v>
      </c>
      <c r="B341" s="207" t="s">
        <v>328</v>
      </c>
      <c r="C341" s="203"/>
      <c r="D341" s="204"/>
      <c r="E341" s="199"/>
      <c r="F341" s="200"/>
      <c r="G341" s="205">
        <f t="shared" si="5"/>
        <v>0</v>
      </c>
    </row>
    <row r="342" spans="1:7" s="178" customFormat="1" ht="27.75" customHeight="1" hidden="1">
      <c r="A342" s="206">
        <v>2040502</v>
      </c>
      <c r="B342" s="207" t="s">
        <v>329</v>
      </c>
      <c r="C342" s="203"/>
      <c r="D342" s="204"/>
      <c r="E342" s="199"/>
      <c r="F342" s="200"/>
      <c r="G342" s="205">
        <f t="shared" si="5"/>
        <v>0</v>
      </c>
    </row>
    <row r="343" spans="1:7" s="178" customFormat="1" ht="27.75" customHeight="1" hidden="1">
      <c r="A343" s="206">
        <v>2040503</v>
      </c>
      <c r="B343" s="207" t="s">
        <v>330</v>
      </c>
      <c r="C343" s="203"/>
      <c r="D343" s="204"/>
      <c r="E343" s="199"/>
      <c r="F343" s="200"/>
      <c r="G343" s="205">
        <f t="shared" si="5"/>
        <v>0</v>
      </c>
    </row>
    <row r="344" spans="1:7" s="178" customFormat="1" ht="27.75" customHeight="1" hidden="1">
      <c r="A344" s="206">
        <v>2040504</v>
      </c>
      <c r="B344" s="207" t="s">
        <v>525</v>
      </c>
      <c r="C344" s="203"/>
      <c r="D344" s="204"/>
      <c r="E344" s="199"/>
      <c r="F344" s="200"/>
      <c r="G344" s="205">
        <f t="shared" si="5"/>
        <v>0</v>
      </c>
    </row>
    <row r="345" spans="1:7" s="178" customFormat="1" ht="27.75" customHeight="1" hidden="1">
      <c r="A345" s="206">
        <v>2040505</v>
      </c>
      <c r="B345" s="207" t="s">
        <v>526</v>
      </c>
      <c r="C345" s="203"/>
      <c r="D345" s="204"/>
      <c r="E345" s="199"/>
      <c r="F345" s="200"/>
      <c r="G345" s="205">
        <f t="shared" si="5"/>
        <v>0</v>
      </c>
    </row>
    <row r="346" spans="1:7" s="178" customFormat="1" ht="27.75" customHeight="1" hidden="1">
      <c r="A346" s="206">
        <v>2040506</v>
      </c>
      <c r="B346" s="207" t="s">
        <v>527</v>
      </c>
      <c r="C346" s="203"/>
      <c r="D346" s="204"/>
      <c r="E346" s="199"/>
      <c r="F346" s="200"/>
      <c r="G346" s="205">
        <f t="shared" si="5"/>
        <v>0</v>
      </c>
    </row>
    <row r="347" spans="1:7" s="178" customFormat="1" ht="27.75" customHeight="1" hidden="1">
      <c r="A347" s="206">
        <v>2040550</v>
      </c>
      <c r="B347" s="207" t="s">
        <v>337</v>
      </c>
      <c r="C347" s="203"/>
      <c r="D347" s="204"/>
      <c r="E347" s="199"/>
      <c r="F347" s="200"/>
      <c r="G347" s="205">
        <f t="shared" si="5"/>
        <v>0</v>
      </c>
    </row>
    <row r="348" spans="1:7" s="178" customFormat="1" ht="27.75" customHeight="1" hidden="1">
      <c r="A348" s="206">
        <v>2040599</v>
      </c>
      <c r="B348" s="207" t="s">
        <v>528</v>
      </c>
      <c r="C348" s="203"/>
      <c r="D348" s="204"/>
      <c r="E348" s="199"/>
      <c r="F348" s="200"/>
      <c r="G348" s="205">
        <f t="shared" si="5"/>
        <v>0</v>
      </c>
    </row>
    <row r="349" spans="1:7" s="178" customFormat="1" ht="27.75" customHeight="1">
      <c r="A349" s="206">
        <v>20406</v>
      </c>
      <c r="B349" s="207" t="s">
        <v>529</v>
      </c>
      <c r="C349" s="203">
        <v>47.59</v>
      </c>
      <c r="D349" s="204">
        <f>SUM(D350:D364)</f>
        <v>49.800000000000004</v>
      </c>
      <c r="E349" s="199"/>
      <c r="F349" s="200"/>
      <c r="G349" s="205">
        <f t="shared" si="5"/>
        <v>49.800000000000004</v>
      </c>
    </row>
    <row r="350" spans="1:7" s="178" customFormat="1" ht="27.75" customHeight="1" hidden="1">
      <c r="A350" s="206">
        <v>2040601</v>
      </c>
      <c r="B350" s="207" t="s">
        <v>328</v>
      </c>
      <c r="C350" s="203"/>
      <c r="D350" s="204"/>
      <c r="E350" s="199"/>
      <c r="F350" s="200"/>
      <c r="G350" s="205">
        <f t="shared" si="5"/>
        <v>0</v>
      </c>
    </row>
    <row r="351" spans="1:7" s="178" customFormat="1" ht="27.75" customHeight="1" hidden="1">
      <c r="A351" s="206">
        <v>2040602</v>
      </c>
      <c r="B351" s="207" t="s">
        <v>329</v>
      </c>
      <c r="C351" s="203"/>
      <c r="D351" s="204"/>
      <c r="E351" s="199"/>
      <c r="F351" s="200"/>
      <c r="G351" s="205">
        <f t="shared" si="5"/>
        <v>0</v>
      </c>
    </row>
    <row r="352" spans="1:7" s="178" customFormat="1" ht="27.75" customHeight="1" hidden="1">
      <c r="A352" s="206">
        <v>2040603</v>
      </c>
      <c r="B352" s="207" t="s">
        <v>330</v>
      </c>
      <c r="C352" s="203"/>
      <c r="D352" s="204"/>
      <c r="E352" s="199"/>
      <c r="F352" s="200"/>
      <c r="G352" s="205">
        <f t="shared" si="5"/>
        <v>0</v>
      </c>
    </row>
    <row r="353" spans="1:7" s="178" customFormat="1" ht="27.75" customHeight="1">
      <c r="A353" s="206">
        <v>2040604</v>
      </c>
      <c r="B353" s="207" t="s">
        <v>530</v>
      </c>
      <c r="C353" s="203">
        <v>0.1</v>
      </c>
      <c r="D353" s="204">
        <v>2.2</v>
      </c>
      <c r="E353" s="199"/>
      <c r="F353" s="200"/>
      <c r="G353" s="205">
        <f t="shared" si="5"/>
        <v>2.2</v>
      </c>
    </row>
    <row r="354" spans="1:7" s="178" customFormat="1" ht="27.75" customHeight="1">
      <c r="A354" s="206">
        <v>2040605</v>
      </c>
      <c r="B354" s="207" t="s">
        <v>531</v>
      </c>
      <c r="C354" s="203">
        <v>6.75</v>
      </c>
      <c r="D354" s="204">
        <v>6</v>
      </c>
      <c r="E354" s="199"/>
      <c r="F354" s="200"/>
      <c r="G354" s="205">
        <f t="shared" si="5"/>
        <v>6</v>
      </c>
    </row>
    <row r="355" spans="1:7" s="178" customFormat="1" ht="27.75" customHeight="1" hidden="1">
      <c r="A355" s="206">
        <v>2040606</v>
      </c>
      <c r="B355" s="207" t="s">
        <v>532</v>
      </c>
      <c r="C355" s="203"/>
      <c r="D355" s="204"/>
      <c r="E355" s="199"/>
      <c r="F355" s="200"/>
      <c r="G355" s="205">
        <f t="shared" si="5"/>
        <v>0</v>
      </c>
    </row>
    <row r="356" spans="1:7" s="178" customFormat="1" ht="27.75" customHeight="1">
      <c r="A356" s="206">
        <v>2040607</v>
      </c>
      <c r="B356" s="207" t="s">
        <v>533</v>
      </c>
      <c r="C356" s="203">
        <v>40</v>
      </c>
      <c r="D356" s="204">
        <v>41</v>
      </c>
      <c r="E356" s="199"/>
      <c r="F356" s="200"/>
      <c r="G356" s="205">
        <f t="shared" si="5"/>
        <v>41</v>
      </c>
    </row>
    <row r="357" spans="1:7" s="178" customFormat="1" ht="27.75" customHeight="1" hidden="1">
      <c r="A357" s="206">
        <v>2040608</v>
      </c>
      <c r="B357" s="207" t="s">
        <v>534</v>
      </c>
      <c r="C357" s="203"/>
      <c r="D357" s="204"/>
      <c r="E357" s="199"/>
      <c r="F357" s="200"/>
      <c r="G357" s="205">
        <f t="shared" si="5"/>
        <v>0</v>
      </c>
    </row>
    <row r="358" spans="1:7" s="178" customFormat="1" ht="27.75" customHeight="1" hidden="1">
      <c r="A358" s="206">
        <v>2040609</v>
      </c>
      <c r="B358" s="207" t="s">
        <v>535</v>
      </c>
      <c r="C358" s="203"/>
      <c r="D358" s="204"/>
      <c r="E358" s="199"/>
      <c r="F358" s="200"/>
      <c r="G358" s="205">
        <f t="shared" si="5"/>
        <v>0</v>
      </c>
    </row>
    <row r="359" spans="1:7" s="178" customFormat="1" ht="27.75" customHeight="1">
      <c r="A359" s="206">
        <v>2040610</v>
      </c>
      <c r="B359" s="207" t="s">
        <v>536</v>
      </c>
      <c r="C359" s="203">
        <v>0.74</v>
      </c>
      <c r="D359" s="204">
        <v>0.6</v>
      </c>
      <c r="E359" s="199"/>
      <c r="F359" s="200"/>
      <c r="G359" s="205">
        <f t="shared" si="5"/>
        <v>0.6</v>
      </c>
    </row>
    <row r="360" spans="1:7" s="178" customFormat="1" ht="27.75" customHeight="1" hidden="1">
      <c r="A360" s="206">
        <v>2040611</v>
      </c>
      <c r="B360" s="207" t="s">
        <v>537</v>
      </c>
      <c r="C360" s="203"/>
      <c r="D360" s="204">
        <v>0</v>
      </c>
      <c r="E360" s="199"/>
      <c r="F360" s="200"/>
      <c r="G360" s="205">
        <f t="shared" si="5"/>
        <v>0</v>
      </c>
    </row>
    <row r="361" spans="1:7" s="178" customFormat="1" ht="27.75" customHeight="1" hidden="1">
      <c r="A361" s="206">
        <v>2040612</v>
      </c>
      <c r="B361" s="207" t="s">
        <v>538</v>
      </c>
      <c r="C361" s="203"/>
      <c r="D361" s="204">
        <v>0</v>
      </c>
      <c r="E361" s="199"/>
      <c r="F361" s="200"/>
      <c r="G361" s="205">
        <f t="shared" si="5"/>
        <v>0</v>
      </c>
    </row>
    <row r="362" spans="1:7" s="178" customFormat="1" ht="27.75" customHeight="1" hidden="1">
      <c r="A362" s="206">
        <v>2040613</v>
      </c>
      <c r="B362" s="207" t="s">
        <v>370</v>
      </c>
      <c r="C362" s="203"/>
      <c r="D362" s="204">
        <v>0</v>
      </c>
      <c r="E362" s="199"/>
      <c r="F362" s="200"/>
      <c r="G362" s="205">
        <f t="shared" si="5"/>
        <v>0</v>
      </c>
    </row>
    <row r="363" spans="1:7" s="178" customFormat="1" ht="27.75" customHeight="1" hidden="1">
      <c r="A363" s="206">
        <v>2040650</v>
      </c>
      <c r="B363" s="207" t="s">
        <v>337</v>
      </c>
      <c r="C363" s="203"/>
      <c r="D363" s="204">
        <v>0</v>
      </c>
      <c r="E363" s="199"/>
      <c r="F363" s="200"/>
      <c r="G363" s="205">
        <f t="shared" si="5"/>
        <v>0</v>
      </c>
    </row>
    <row r="364" spans="1:7" s="178" customFormat="1" ht="27.75" customHeight="1" hidden="1">
      <c r="A364" s="206">
        <v>2040699</v>
      </c>
      <c r="B364" s="207" t="s">
        <v>539</v>
      </c>
      <c r="C364" s="203"/>
      <c r="D364" s="204">
        <v>0</v>
      </c>
      <c r="E364" s="199"/>
      <c r="F364" s="200"/>
      <c r="G364" s="205">
        <f t="shared" si="5"/>
        <v>0</v>
      </c>
    </row>
    <row r="365" spans="1:7" s="178" customFormat="1" ht="27.75" customHeight="1" hidden="1">
      <c r="A365" s="206">
        <v>20407</v>
      </c>
      <c r="B365" s="207" t="s">
        <v>540</v>
      </c>
      <c r="C365" s="203"/>
      <c r="D365" s="204">
        <v>0</v>
      </c>
      <c r="E365" s="199"/>
      <c r="F365" s="200"/>
      <c r="G365" s="205">
        <f t="shared" si="5"/>
        <v>0</v>
      </c>
    </row>
    <row r="366" spans="1:7" s="178" customFormat="1" ht="27.75" customHeight="1" hidden="1">
      <c r="A366" s="206">
        <v>2040701</v>
      </c>
      <c r="B366" s="207" t="s">
        <v>328</v>
      </c>
      <c r="C366" s="203"/>
      <c r="D366" s="204">
        <v>0</v>
      </c>
      <c r="E366" s="199"/>
      <c r="F366" s="200"/>
      <c r="G366" s="205">
        <f t="shared" si="5"/>
        <v>0</v>
      </c>
    </row>
    <row r="367" spans="1:7" s="178" customFormat="1" ht="27.75" customHeight="1" hidden="1">
      <c r="A367" s="206">
        <v>2040702</v>
      </c>
      <c r="B367" s="207" t="s">
        <v>329</v>
      </c>
      <c r="C367" s="203"/>
      <c r="D367" s="204">
        <v>0</v>
      </c>
      <c r="E367" s="199"/>
      <c r="F367" s="200"/>
      <c r="G367" s="205">
        <f t="shared" si="5"/>
        <v>0</v>
      </c>
    </row>
    <row r="368" spans="1:7" s="178" customFormat="1" ht="27.75" customHeight="1" hidden="1">
      <c r="A368" s="206">
        <v>2040703</v>
      </c>
      <c r="B368" s="207" t="s">
        <v>330</v>
      </c>
      <c r="C368" s="203"/>
      <c r="D368" s="204">
        <v>0</v>
      </c>
      <c r="E368" s="199"/>
      <c r="F368" s="200"/>
      <c r="G368" s="205">
        <f t="shared" si="5"/>
        <v>0</v>
      </c>
    </row>
    <row r="369" spans="1:7" s="178" customFormat="1" ht="27.75" customHeight="1" hidden="1">
      <c r="A369" s="206">
        <v>2040704</v>
      </c>
      <c r="B369" s="207" t="s">
        <v>541</v>
      </c>
      <c r="C369" s="203"/>
      <c r="D369" s="204">
        <v>0</v>
      </c>
      <c r="E369" s="199"/>
      <c r="F369" s="200"/>
      <c r="G369" s="205">
        <f t="shared" si="5"/>
        <v>0</v>
      </c>
    </row>
    <row r="370" spans="1:7" s="178" customFormat="1" ht="27.75" customHeight="1" hidden="1">
      <c r="A370" s="206">
        <v>2040705</v>
      </c>
      <c r="B370" s="207" t="s">
        <v>542</v>
      </c>
      <c r="C370" s="203"/>
      <c r="D370" s="204">
        <v>0</v>
      </c>
      <c r="E370" s="199"/>
      <c r="F370" s="200"/>
      <c r="G370" s="205">
        <f t="shared" si="5"/>
        <v>0</v>
      </c>
    </row>
    <row r="371" spans="1:7" s="178" customFormat="1" ht="27.75" customHeight="1" hidden="1">
      <c r="A371" s="206">
        <v>2040706</v>
      </c>
      <c r="B371" s="207" t="s">
        <v>543</v>
      </c>
      <c r="C371" s="203"/>
      <c r="D371" s="204">
        <v>0</v>
      </c>
      <c r="E371" s="199"/>
      <c r="F371" s="200"/>
      <c r="G371" s="205">
        <f t="shared" si="5"/>
        <v>0</v>
      </c>
    </row>
    <row r="372" spans="1:7" s="178" customFormat="1" ht="27.75" customHeight="1" hidden="1">
      <c r="A372" s="206">
        <v>2040707</v>
      </c>
      <c r="B372" s="207" t="s">
        <v>370</v>
      </c>
      <c r="C372" s="203"/>
      <c r="D372" s="204">
        <v>0</v>
      </c>
      <c r="E372" s="199"/>
      <c r="F372" s="200"/>
      <c r="G372" s="205">
        <f t="shared" si="5"/>
        <v>0</v>
      </c>
    </row>
    <row r="373" spans="1:7" s="178" customFormat="1" ht="27.75" customHeight="1" hidden="1">
      <c r="A373" s="206">
        <v>2040750</v>
      </c>
      <c r="B373" s="207" t="s">
        <v>337</v>
      </c>
      <c r="C373" s="203"/>
      <c r="D373" s="204">
        <v>0</v>
      </c>
      <c r="E373" s="199"/>
      <c r="F373" s="200"/>
      <c r="G373" s="205">
        <f t="shared" si="5"/>
        <v>0</v>
      </c>
    </row>
    <row r="374" spans="1:7" s="178" customFormat="1" ht="27.75" customHeight="1" hidden="1">
      <c r="A374" s="206">
        <v>2040799</v>
      </c>
      <c r="B374" s="207" t="s">
        <v>544</v>
      </c>
      <c r="C374" s="203"/>
      <c r="D374" s="204">
        <v>0</v>
      </c>
      <c r="E374" s="199"/>
      <c r="F374" s="200"/>
      <c r="G374" s="205">
        <f t="shared" si="5"/>
        <v>0</v>
      </c>
    </row>
    <row r="375" spans="1:7" s="178" customFormat="1" ht="27.75" customHeight="1" hidden="1">
      <c r="A375" s="206">
        <v>20408</v>
      </c>
      <c r="B375" s="207" t="s">
        <v>545</v>
      </c>
      <c r="C375" s="203"/>
      <c r="D375" s="204"/>
      <c r="E375" s="199"/>
      <c r="F375" s="200"/>
      <c r="G375" s="205">
        <f t="shared" si="5"/>
        <v>0</v>
      </c>
    </row>
    <row r="376" spans="1:7" s="178" customFormat="1" ht="27.75" customHeight="1" hidden="1">
      <c r="A376" s="206">
        <v>2040801</v>
      </c>
      <c r="B376" s="207" t="s">
        <v>328</v>
      </c>
      <c r="C376" s="203"/>
      <c r="D376" s="204">
        <v>0</v>
      </c>
      <c r="E376" s="199"/>
      <c r="F376" s="200"/>
      <c r="G376" s="205">
        <f t="shared" si="5"/>
        <v>0</v>
      </c>
    </row>
    <row r="377" spans="1:7" s="178" customFormat="1" ht="27.75" customHeight="1" hidden="1">
      <c r="A377" s="206">
        <v>2040802</v>
      </c>
      <c r="B377" s="207" t="s">
        <v>329</v>
      </c>
      <c r="C377" s="203"/>
      <c r="D377" s="204">
        <v>0</v>
      </c>
      <c r="E377" s="199"/>
      <c r="F377" s="200"/>
      <c r="G377" s="205">
        <f t="shared" si="5"/>
        <v>0</v>
      </c>
    </row>
    <row r="378" spans="1:7" s="178" customFormat="1" ht="27.75" customHeight="1" hidden="1">
      <c r="A378" s="206">
        <v>2040803</v>
      </c>
      <c r="B378" s="207" t="s">
        <v>330</v>
      </c>
      <c r="C378" s="203"/>
      <c r="D378" s="204">
        <v>0</v>
      </c>
      <c r="E378" s="199"/>
      <c r="F378" s="200"/>
      <c r="G378" s="205">
        <f t="shared" si="5"/>
        <v>0</v>
      </c>
    </row>
    <row r="379" spans="1:7" s="178" customFormat="1" ht="27.75" customHeight="1" hidden="1">
      <c r="A379" s="206">
        <v>2040804</v>
      </c>
      <c r="B379" s="207" t="s">
        <v>546</v>
      </c>
      <c r="C379" s="203"/>
      <c r="D379" s="204"/>
      <c r="E379" s="199"/>
      <c r="F379" s="200"/>
      <c r="G379" s="205">
        <f t="shared" si="5"/>
        <v>0</v>
      </c>
    </row>
    <row r="380" spans="1:7" s="178" customFormat="1" ht="27.75" customHeight="1" hidden="1">
      <c r="A380" s="206">
        <v>2040805</v>
      </c>
      <c r="B380" s="207" t="s">
        <v>547</v>
      </c>
      <c r="C380" s="203"/>
      <c r="D380" s="204"/>
      <c r="E380" s="199"/>
      <c r="F380" s="200"/>
      <c r="G380" s="205">
        <f t="shared" si="5"/>
        <v>0</v>
      </c>
    </row>
    <row r="381" spans="1:7" s="178" customFormat="1" ht="27.75" customHeight="1" hidden="1">
      <c r="A381" s="206">
        <v>2040806</v>
      </c>
      <c r="B381" s="207" t="s">
        <v>548</v>
      </c>
      <c r="C381" s="203"/>
      <c r="D381" s="204"/>
      <c r="E381" s="199"/>
      <c r="F381" s="200"/>
      <c r="G381" s="205">
        <f t="shared" si="5"/>
        <v>0</v>
      </c>
    </row>
    <row r="382" spans="1:7" s="178" customFormat="1" ht="27.75" customHeight="1" hidden="1">
      <c r="A382" s="206">
        <v>2040807</v>
      </c>
      <c r="B382" s="207" t="s">
        <v>370</v>
      </c>
      <c r="C382" s="203"/>
      <c r="D382" s="204"/>
      <c r="E382" s="199"/>
      <c r="F382" s="200"/>
      <c r="G382" s="205">
        <f t="shared" si="5"/>
        <v>0</v>
      </c>
    </row>
    <row r="383" spans="1:7" s="178" customFormat="1" ht="27.75" customHeight="1" hidden="1">
      <c r="A383" s="206">
        <v>2040850</v>
      </c>
      <c r="B383" s="207" t="s">
        <v>337</v>
      </c>
      <c r="C383" s="203"/>
      <c r="D383" s="204"/>
      <c r="E383" s="199"/>
      <c r="F383" s="200"/>
      <c r="G383" s="205">
        <f t="shared" si="5"/>
        <v>0</v>
      </c>
    </row>
    <row r="384" spans="1:7" s="178" customFormat="1" ht="27.75" customHeight="1" hidden="1">
      <c r="A384" s="206">
        <v>2040899</v>
      </c>
      <c r="B384" s="207" t="s">
        <v>549</v>
      </c>
      <c r="C384" s="203"/>
      <c r="D384" s="204"/>
      <c r="E384" s="199"/>
      <c r="F384" s="200"/>
      <c r="G384" s="205">
        <f t="shared" si="5"/>
        <v>0</v>
      </c>
    </row>
    <row r="385" spans="1:7" s="178" customFormat="1" ht="27.75" customHeight="1" hidden="1">
      <c r="A385" s="206">
        <v>20409</v>
      </c>
      <c r="B385" s="207" t="s">
        <v>550</v>
      </c>
      <c r="C385" s="203"/>
      <c r="D385" s="204"/>
      <c r="E385" s="199"/>
      <c r="F385" s="200"/>
      <c r="G385" s="205">
        <f t="shared" si="5"/>
        <v>0</v>
      </c>
    </row>
    <row r="386" spans="1:7" s="178" customFormat="1" ht="27.75" customHeight="1" hidden="1">
      <c r="A386" s="206">
        <v>2040901</v>
      </c>
      <c r="B386" s="207" t="s">
        <v>328</v>
      </c>
      <c r="C386" s="203"/>
      <c r="D386" s="204"/>
      <c r="E386" s="199"/>
      <c r="F386" s="200"/>
      <c r="G386" s="205">
        <f t="shared" si="5"/>
        <v>0</v>
      </c>
    </row>
    <row r="387" spans="1:7" s="178" customFormat="1" ht="27.75" customHeight="1" hidden="1">
      <c r="A387" s="206">
        <v>2040902</v>
      </c>
      <c r="B387" s="207" t="s">
        <v>329</v>
      </c>
      <c r="C387" s="203"/>
      <c r="D387" s="204"/>
      <c r="E387" s="199"/>
      <c r="F387" s="200"/>
      <c r="G387" s="205">
        <f t="shared" si="5"/>
        <v>0</v>
      </c>
    </row>
    <row r="388" spans="1:7" s="178" customFormat="1" ht="27.75" customHeight="1" hidden="1">
      <c r="A388" s="206">
        <v>2040903</v>
      </c>
      <c r="B388" s="207" t="s">
        <v>330</v>
      </c>
      <c r="C388" s="203"/>
      <c r="D388" s="204"/>
      <c r="E388" s="199"/>
      <c r="F388" s="200"/>
      <c r="G388" s="205">
        <f t="shared" si="5"/>
        <v>0</v>
      </c>
    </row>
    <row r="389" spans="1:7" s="178" customFormat="1" ht="27.75" customHeight="1" hidden="1">
      <c r="A389" s="206">
        <v>2040904</v>
      </c>
      <c r="B389" s="207" t="s">
        <v>551</v>
      </c>
      <c r="C389" s="203"/>
      <c r="D389" s="204"/>
      <c r="E389" s="199"/>
      <c r="F389" s="200"/>
      <c r="G389" s="205">
        <f t="shared" si="5"/>
        <v>0</v>
      </c>
    </row>
    <row r="390" spans="1:7" s="178" customFormat="1" ht="27.75" customHeight="1" hidden="1">
      <c r="A390" s="206">
        <v>2040905</v>
      </c>
      <c r="B390" s="207" t="s">
        <v>552</v>
      </c>
      <c r="C390" s="203"/>
      <c r="D390" s="204"/>
      <c r="E390" s="199"/>
      <c r="F390" s="200"/>
      <c r="G390" s="205">
        <f t="shared" si="5"/>
        <v>0</v>
      </c>
    </row>
    <row r="391" spans="1:7" s="178" customFormat="1" ht="27.75" customHeight="1" hidden="1">
      <c r="A391" s="206">
        <v>2040950</v>
      </c>
      <c r="B391" s="207" t="s">
        <v>337</v>
      </c>
      <c r="C391" s="203"/>
      <c r="D391" s="204"/>
      <c r="E391" s="199"/>
      <c r="F391" s="200"/>
      <c r="G391" s="205">
        <f aca="true" t="shared" si="6" ref="G391:G454">D391+E391+F391</f>
        <v>0</v>
      </c>
    </row>
    <row r="392" spans="1:7" s="178" customFormat="1" ht="27.75" customHeight="1" hidden="1">
      <c r="A392" s="206">
        <v>2040999</v>
      </c>
      <c r="B392" s="207" t="s">
        <v>553</v>
      </c>
      <c r="C392" s="203"/>
      <c r="D392" s="204"/>
      <c r="E392" s="199"/>
      <c r="F392" s="200"/>
      <c r="G392" s="205">
        <f t="shared" si="6"/>
        <v>0</v>
      </c>
    </row>
    <row r="393" spans="1:7" s="178" customFormat="1" ht="27.75" customHeight="1" hidden="1">
      <c r="A393" s="206">
        <v>20410</v>
      </c>
      <c r="B393" s="207" t="s">
        <v>554</v>
      </c>
      <c r="C393" s="203"/>
      <c r="D393" s="204"/>
      <c r="E393" s="199"/>
      <c r="F393" s="200"/>
      <c r="G393" s="205">
        <f t="shared" si="6"/>
        <v>0</v>
      </c>
    </row>
    <row r="394" spans="1:7" s="178" customFormat="1" ht="27.75" customHeight="1" hidden="1">
      <c r="A394" s="206">
        <v>2041001</v>
      </c>
      <c r="B394" s="207" t="s">
        <v>328</v>
      </c>
      <c r="C394" s="203"/>
      <c r="D394" s="204"/>
      <c r="E394" s="199"/>
      <c r="F394" s="200"/>
      <c r="G394" s="205">
        <f t="shared" si="6"/>
        <v>0</v>
      </c>
    </row>
    <row r="395" spans="1:7" s="178" customFormat="1" ht="27.75" customHeight="1" hidden="1">
      <c r="A395" s="206">
        <v>2041002</v>
      </c>
      <c r="B395" s="207" t="s">
        <v>329</v>
      </c>
      <c r="C395" s="203"/>
      <c r="D395" s="204"/>
      <c r="E395" s="199"/>
      <c r="F395" s="200"/>
      <c r="G395" s="205">
        <f t="shared" si="6"/>
        <v>0</v>
      </c>
    </row>
    <row r="396" spans="1:7" s="178" customFormat="1" ht="27.75" customHeight="1" hidden="1">
      <c r="A396" s="206">
        <v>2041006</v>
      </c>
      <c r="B396" s="207" t="s">
        <v>370</v>
      </c>
      <c r="C396" s="203"/>
      <c r="D396" s="204"/>
      <c r="E396" s="199"/>
      <c r="F396" s="200"/>
      <c r="G396" s="205">
        <f t="shared" si="6"/>
        <v>0</v>
      </c>
    </row>
    <row r="397" spans="1:7" s="178" customFormat="1" ht="27.75" customHeight="1" hidden="1">
      <c r="A397" s="206">
        <v>2041007</v>
      </c>
      <c r="B397" s="207" t="s">
        <v>555</v>
      </c>
      <c r="C397" s="203"/>
      <c r="D397" s="204"/>
      <c r="E397" s="199"/>
      <c r="F397" s="200"/>
      <c r="G397" s="205">
        <f t="shared" si="6"/>
        <v>0</v>
      </c>
    </row>
    <row r="398" spans="1:7" s="178" customFormat="1" ht="27.75" customHeight="1" hidden="1">
      <c r="A398" s="206">
        <v>2041099</v>
      </c>
      <c r="B398" s="207" t="s">
        <v>556</v>
      </c>
      <c r="C398" s="203"/>
      <c r="D398" s="204"/>
      <c r="E398" s="199"/>
      <c r="F398" s="200"/>
      <c r="G398" s="205">
        <f t="shared" si="6"/>
        <v>0</v>
      </c>
    </row>
    <row r="399" spans="1:7" s="178" customFormat="1" ht="27.75" customHeight="1">
      <c r="A399" s="206">
        <v>20499</v>
      </c>
      <c r="B399" s="207" t="s">
        <v>557</v>
      </c>
      <c r="C399" s="203">
        <v>325.57214300000004</v>
      </c>
      <c r="D399" s="204">
        <v>448.67</v>
      </c>
      <c r="E399" s="199"/>
      <c r="F399" s="200"/>
      <c r="G399" s="205">
        <v>449.58</v>
      </c>
    </row>
    <row r="400" spans="1:7" s="178" customFormat="1" ht="27.75" customHeight="1">
      <c r="A400" s="206">
        <v>2049999</v>
      </c>
      <c r="B400" s="207" t="s">
        <v>557</v>
      </c>
      <c r="C400" s="203"/>
      <c r="D400" s="204">
        <v>448.67</v>
      </c>
      <c r="E400" s="199">
        <f>0.91+0.17</f>
        <v>1.08</v>
      </c>
      <c r="F400" s="200"/>
      <c r="G400" s="205">
        <v>449.58</v>
      </c>
    </row>
    <row r="401" spans="1:7" s="178" customFormat="1" ht="27.75" customHeight="1">
      <c r="A401" s="206">
        <v>205</v>
      </c>
      <c r="B401" s="207" t="s">
        <v>558</v>
      </c>
      <c r="C401" s="203">
        <v>9968.980236</v>
      </c>
      <c r="D401" s="204">
        <v>6734.76</v>
      </c>
      <c r="E401" s="199"/>
      <c r="F401" s="200"/>
      <c r="G401" s="205">
        <v>6910.24</v>
      </c>
    </row>
    <row r="402" spans="1:7" s="178" customFormat="1" ht="27.75" customHeight="1">
      <c r="A402" s="206">
        <v>20501</v>
      </c>
      <c r="B402" s="207" t="s">
        <v>559</v>
      </c>
      <c r="C402" s="203">
        <v>1015.6731189999999</v>
      </c>
      <c r="D402" s="204">
        <f>SUM(D403:D406)</f>
        <v>157.74</v>
      </c>
      <c r="E402" s="199"/>
      <c r="F402" s="200"/>
      <c r="G402" s="205">
        <f t="shared" si="6"/>
        <v>157.74</v>
      </c>
    </row>
    <row r="403" spans="1:7" s="178" customFormat="1" ht="27.75" customHeight="1">
      <c r="A403" s="206">
        <v>2050101</v>
      </c>
      <c r="B403" s="207" t="s">
        <v>328</v>
      </c>
      <c r="C403" s="203"/>
      <c r="D403" s="204">
        <v>20</v>
      </c>
      <c r="E403" s="199"/>
      <c r="F403" s="200"/>
      <c r="G403" s="205">
        <f t="shared" si="6"/>
        <v>20</v>
      </c>
    </row>
    <row r="404" spans="1:7" s="178" customFormat="1" ht="27.75" customHeight="1">
      <c r="A404" s="206">
        <v>2050102</v>
      </c>
      <c r="B404" s="207" t="s">
        <v>329</v>
      </c>
      <c r="C404" s="203">
        <v>999.230659</v>
      </c>
      <c r="D404" s="204"/>
      <c r="E404" s="199"/>
      <c r="F404" s="200"/>
      <c r="G404" s="205">
        <f t="shared" si="6"/>
        <v>0</v>
      </c>
    </row>
    <row r="405" spans="1:7" s="178" customFormat="1" ht="27.75" customHeight="1" hidden="1">
      <c r="A405" s="206">
        <v>2050103</v>
      </c>
      <c r="B405" s="207" t="s">
        <v>330</v>
      </c>
      <c r="C405" s="203"/>
      <c r="D405" s="204"/>
      <c r="E405" s="199"/>
      <c r="F405" s="200"/>
      <c r="G405" s="205">
        <f t="shared" si="6"/>
        <v>0</v>
      </c>
    </row>
    <row r="406" spans="1:7" s="178" customFormat="1" ht="27.75" customHeight="1">
      <c r="A406" s="206">
        <v>2050199</v>
      </c>
      <c r="B406" s="207" t="s">
        <v>560</v>
      </c>
      <c r="C406" s="203">
        <v>16.44246</v>
      </c>
      <c r="D406" s="204">
        <v>137.74</v>
      </c>
      <c r="E406" s="199"/>
      <c r="F406" s="200"/>
      <c r="G406" s="205">
        <f t="shared" si="6"/>
        <v>137.74</v>
      </c>
    </row>
    <row r="407" spans="1:7" s="178" customFormat="1" ht="27.75" customHeight="1">
      <c r="A407" s="206">
        <v>20502</v>
      </c>
      <c r="B407" s="207" t="s">
        <v>561</v>
      </c>
      <c r="C407" s="203">
        <v>8856.046402</v>
      </c>
      <c r="D407" s="204">
        <f>SUM(D408:D415)</f>
        <v>5985.15</v>
      </c>
      <c r="E407" s="199"/>
      <c r="F407" s="200"/>
      <c r="G407" s="205">
        <v>6152.63</v>
      </c>
    </row>
    <row r="408" spans="1:7" s="178" customFormat="1" ht="27.75" customHeight="1">
      <c r="A408" s="206">
        <v>2050201</v>
      </c>
      <c r="B408" s="207" t="s">
        <v>562</v>
      </c>
      <c r="C408" s="203">
        <v>360.616854</v>
      </c>
      <c r="D408" s="204">
        <v>382.03</v>
      </c>
      <c r="E408" s="199">
        <f>135+0.4</f>
        <v>135.4</v>
      </c>
      <c r="F408" s="200"/>
      <c r="G408" s="205">
        <f t="shared" si="6"/>
        <v>517.43</v>
      </c>
    </row>
    <row r="409" spans="1:7" s="178" customFormat="1" ht="27.75" customHeight="1">
      <c r="A409" s="206">
        <v>2050202</v>
      </c>
      <c r="B409" s="207" t="s">
        <v>563</v>
      </c>
      <c r="C409" s="203">
        <v>3826.432065</v>
      </c>
      <c r="D409" s="204">
        <v>2389.01</v>
      </c>
      <c r="E409" s="199"/>
      <c r="F409" s="200"/>
      <c r="G409" s="205">
        <f t="shared" si="6"/>
        <v>2389.01</v>
      </c>
    </row>
    <row r="410" spans="1:7" s="178" customFormat="1" ht="27.75" customHeight="1">
      <c r="A410" s="206">
        <v>2050203</v>
      </c>
      <c r="B410" s="207" t="s">
        <v>564</v>
      </c>
      <c r="C410" s="203">
        <v>3363.821748</v>
      </c>
      <c r="D410" s="204">
        <v>2194.43</v>
      </c>
      <c r="E410" s="199"/>
      <c r="F410" s="200"/>
      <c r="G410" s="205">
        <f t="shared" si="6"/>
        <v>2194.43</v>
      </c>
    </row>
    <row r="411" spans="1:7" s="178" customFormat="1" ht="30" customHeight="1" hidden="1">
      <c r="A411" s="206">
        <v>2050204</v>
      </c>
      <c r="B411" s="207" t="s">
        <v>565</v>
      </c>
      <c r="C411" s="203"/>
      <c r="D411" s="204"/>
      <c r="E411" s="199"/>
      <c r="F411" s="200"/>
      <c r="G411" s="205">
        <f t="shared" si="6"/>
        <v>0</v>
      </c>
    </row>
    <row r="412" spans="1:7" s="178" customFormat="1" ht="27.75" customHeight="1" hidden="1">
      <c r="A412" s="206">
        <v>2050205</v>
      </c>
      <c r="B412" s="207" t="s">
        <v>566</v>
      </c>
      <c r="C412" s="203"/>
      <c r="D412" s="204"/>
      <c r="E412" s="199"/>
      <c r="F412" s="200"/>
      <c r="G412" s="205">
        <f t="shared" si="6"/>
        <v>0</v>
      </c>
    </row>
    <row r="413" spans="1:7" s="178" customFormat="1" ht="27.75" customHeight="1" hidden="1">
      <c r="A413" s="206">
        <v>2050206</v>
      </c>
      <c r="B413" s="207" t="s">
        <v>567</v>
      </c>
      <c r="C413" s="203"/>
      <c r="D413" s="204"/>
      <c r="E413" s="199"/>
      <c r="F413" s="200"/>
      <c r="G413" s="205">
        <f t="shared" si="6"/>
        <v>0</v>
      </c>
    </row>
    <row r="414" spans="1:7" s="178" customFormat="1" ht="27.75" customHeight="1" hidden="1">
      <c r="A414" s="206">
        <v>2050207</v>
      </c>
      <c r="B414" s="207" t="s">
        <v>568</v>
      </c>
      <c r="C414" s="203"/>
      <c r="D414" s="204"/>
      <c r="E414" s="199"/>
      <c r="F414" s="200"/>
      <c r="G414" s="205">
        <f t="shared" si="6"/>
        <v>0</v>
      </c>
    </row>
    <row r="415" spans="1:7" s="178" customFormat="1" ht="27.75" customHeight="1">
      <c r="A415" s="206">
        <v>2050299</v>
      </c>
      <c r="B415" s="207" t="s">
        <v>569</v>
      </c>
      <c r="C415" s="203">
        <v>1305.175735</v>
      </c>
      <c r="D415" s="204">
        <v>1019.68</v>
      </c>
      <c r="E415" s="199">
        <f>1.1+8.2+1+10.94+0.15</f>
        <v>21.389999999999997</v>
      </c>
      <c r="F415" s="200">
        <v>10.69</v>
      </c>
      <c r="G415" s="205">
        <f t="shared" si="6"/>
        <v>1051.76</v>
      </c>
    </row>
    <row r="416" spans="1:7" s="178" customFormat="1" ht="27.75" customHeight="1" hidden="1">
      <c r="A416" s="206">
        <v>20503</v>
      </c>
      <c r="B416" s="207" t="s">
        <v>570</v>
      </c>
      <c r="C416" s="203"/>
      <c r="D416" s="204"/>
      <c r="E416" s="199"/>
      <c r="F416" s="200"/>
      <c r="G416" s="205">
        <f t="shared" si="6"/>
        <v>0</v>
      </c>
    </row>
    <row r="417" spans="1:7" s="178" customFormat="1" ht="27.75" customHeight="1" hidden="1">
      <c r="A417" s="206">
        <v>2050301</v>
      </c>
      <c r="B417" s="207" t="s">
        <v>571</v>
      </c>
      <c r="C417" s="203"/>
      <c r="D417" s="204"/>
      <c r="E417" s="199"/>
      <c r="F417" s="200"/>
      <c r="G417" s="205">
        <f t="shared" si="6"/>
        <v>0</v>
      </c>
    </row>
    <row r="418" spans="1:7" s="178" customFormat="1" ht="27.75" customHeight="1" hidden="1">
      <c r="A418" s="206">
        <v>2050302</v>
      </c>
      <c r="B418" s="207" t="s">
        <v>572</v>
      </c>
      <c r="C418" s="203"/>
      <c r="D418" s="204"/>
      <c r="E418" s="199"/>
      <c r="F418" s="200"/>
      <c r="G418" s="205">
        <f t="shared" si="6"/>
        <v>0</v>
      </c>
    </row>
    <row r="419" spans="1:7" s="178" customFormat="1" ht="27.75" customHeight="1" hidden="1">
      <c r="A419" s="206">
        <v>2050303</v>
      </c>
      <c r="B419" s="207" t="s">
        <v>573</v>
      </c>
      <c r="C419" s="203"/>
      <c r="D419" s="204"/>
      <c r="E419" s="199"/>
      <c r="F419" s="200"/>
      <c r="G419" s="205">
        <f t="shared" si="6"/>
        <v>0</v>
      </c>
    </row>
    <row r="420" spans="1:7" s="178" customFormat="1" ht="27.75" customHeight="1" hidden="1">
      <c r="A420" s="206">
        <v>2050304</v>
      </c>
      <c r="B420" s="207" t="s">
        <v>574</v>
      </c>
      <c r="C420" s="203"/>
      <c r="D420" s="204"/>
      <c r="E420" s="199"/>
      <c r="F420" s="200"/>
      <c r="G420" s="205">
        <f t="shared" si="6"/>
        <v>0</v>
      </c>
    </row>
    <row r="421" spans="1:7" s="178" customFormat="1" ht="27.75" customHeight="1" hidden="1">
      <c r="A421" s="206">
        <v>2050305</v>
      </c>
      <c r="B421" s="207" t="s">
        <v>575</v>
      </c>
      <c r="C421" s="203"/>
      <c r="D421" s="204"/>
      <c r="E421" s="199"/>
      <c r="F421" s="200"/>
      <c r="G421" s="205">
        <f t="shared" si="6"/>
        <v>0</v>
      </c>
    </row>
    <row r="422" spans="1:7" s="178" customFormat="1" ht="27.75" customHeight="1" hidden="1">
      <c r="A422" s="206">
        <v>2050399</v>
      </c>
      <c r="B422" s="207" t="s">
        <v>576</v>
      </c>
      <c r="C422" s="203"/>
      <c r="D422" s="204"/>
      <c r="E422" s="199"/>
      <c r="F422" s="200"/>
      <c r="G422" s="205">
        <f t="shared" si="6"/>
        <v>0</v>
      </c>
    </row>
    <row r="423" spans="1:7" s="178" customFormat="1" ht="27.75" customHeight="1" hidden="1">
      <c r="A423" s="206">
        <v>20504</v>
      </c>
      <c r="B423" s="207" t="s">
        <v>577</v>
      </c>
      <c r="C423" s="203"/>
      <c r="D423" s="204"/>
      <c r="E423" s="199"/>
      <c r="F423" s="200"/>
      <c r="G423" s="205">
        <f t="shared" si="6"/>
        <v>0</v>
      </c>
    </row>
    <row r="424" spans="1:7" s="178" customFormat="1" ht="27.75" customHeight="1" hidden="1">
      <c r="A424" s="206">
        <v>2050401</v>
      </c>
      <c r="B424" s="207" t="s">
        <v>578</v>
      </c>
      <c r="C424" s="203"/>
      <c r="D424" s="204"/>
      <c r="E424" s="199"/>
      <c r="F424" s="200"/>
      <c r="G424" s="205">
        <f t="shared" si="6"/>
        <v>0</v>
      </c>
    </row>
    <row r="425" spans="1:7" s="178" customFormat="1" ht="27.75" customHeight="1" hidden="1">
      <c r="A425" s="206">
        <v>2050402</v>
      </c>
      <c r="B425" s="207" t="s">
        <v>579</v>
      </c>
      <c r="C425" s="203"/>
      <c r="D425" s="204"/>
      <c r="E425" s="199"/>
      <c r="F425" s="200"/>
      <c r="G425" s="205">
        <f t="shared" si="6"/>
        <v>0</v>
      </c>
    </row>
    <row r="426" spans="1:7" s="178" customFormat="1" ht="27.75" customHeight="1" hidden="1">
      <c r="A426" s="206">
        <v>2050403</v>
      </c>
      <c r="B426" s="207" t="s">
        <v>580</v>
      </c>
      <c r="C426" s="203"/>
      <c r="D426" s="204"/>
      <c r="E426" s="199"/>
      <c r="F426" s="200"/>
      <c r="G426" s="205">
        <f t="shared" si="6"/>
        <v>0</v>
      </c>
    </row>
    <row r="427" spans="1:7" s="178" customFormat="1" ht="27.75" customHeight="1" hidden="1">
      <c r="A427" s="206">
        <v>2050404</v>
      </c>
      <c r="B427" s="207" t="s">
        <v>581</v>
      </c>
      <c r="C427" s="203"/>
      <c r="D427" s="204"/>
      <c r="E427" s="199"/>
      <c r="F427" s="200"/>
      <c r="G427" s="205">
        <f t="shared" si="6"/>
        <v>0</v>
      </c>
    </row>
    <row r="428" spans="1:7" s="178" customFormat="1" ht="27.75" customHeight="1" hidden="1">
      <c r="A428" s="206">
        <v>2050499</v>
      </c>
      <c r="B428" s="207" t="s">
        <v>582</v>
      </c>
      <c r="C428" s="203"/>
      <c r="D428" s="204"/>
      <c r="E428" s="199"/>
      <c r="F428" s="200"/>
      <c r="G428" s="205">
        <f t="shared" si="6"/>
        <v>0</v>
      </c>
    </row>
    <row r="429" spans="1:7" s="178" customFormat="1" ht="27.75" customHeight="1" hidden="1">
      <c r="A429" s="206">
        <v>20505</v>
      </c>
      <c r="B429" s="207" t="s">
        <v>583</v>
      </c>
      <c r="C429" s="203"/>
      <c r="D429" s="204"/>
      <c r="E429" s="199"/>
      <c r="F429" s="200"/>
      <c r="G429" s="205">
        <f t="shared" si="6"/>
        <v>0</v>
      </c>
    </row>
    <row r="430" spans="1:7" s="178" customFormat="1" ht="27.75" customHeight="1" hidden="1">
      <c r="A430" s="206">
        <v>2050501</v>
      </c>
      <c r="B430" s="207" t="s">
        <v>584</v>
      </c>
      <c r="C430" s="203"/>
      <c r="D430" s="204"/>
      <c r="E430" s="199"/>
      <c r="F430" s="200"/>
      <c r="G430" s="205">
        <f t="shared" si="6"/>
        <v>0</v>
      </c>
    </row>
    <row r="431" spans="1:7" s="178" customFormat="1" ht="27.75" customHeight="1" hidden="1">
      <c r="A431" s="206">
        <v>2050502</v>
      </c>
      <c r="B431" s="207" t="s">
        <v>585</v>
      </c>
      <c r="C431" s="203"/>
      <c r="D431" s="204"/>
      <c r="E431" s="199"/>
      <c r="F431" s="200"/>
      <c r="G431" s="205">
        <f t="shared" si="6"/>
        <v>0</v>
      </c>
    </row>
    <row r="432" spans="1:7" s="178" customFormat="1" ht="27.75" customHeight="1" hidden="1">
      <c r="A432" s="206">
        <v>2050599</v>
      </c>
      <c r="B432" s="207" t="s">
        <v>586</v>
      </c>
      <c r="C432" s="203"/>
      <c r="D432" s="204"/>
      <c r="E432" s="199"/>
      <c r="F432" s="200"/>
      <c r="G432" s="205">
        <f t="shared" si="6"/>
        <v>0</v>
      </c>
    </row>
    <row r="433" spans="1:7" s="178" customFormat="1" ht="27.75" customHeight="1" hidden="1">
      <c r="A433" s="206">
        <v>20506</v>
      </c>
      <c r="B433" s="207" t="s">
        <v>587</v>
      </c>
      <c r="C433" s="203"/>
      <c r="D433" s="204"/>
      <c r="E433" s="199"/>
      <c r="F433" s="200"/>
      <c r="G433" s="205">
        <f t="shared" si="6"/>
        <v>0</v>
      </c>
    </row>
    <row r="434" spans="1:7" s="178" customFormat="1" ht="27.75" customHeight="1" hidden="1">
      <c r="A434" s="206">
        <v>2050601</v>
      </c>
      <c r="B434" s="207" t="s">
        <v>588</v>
      </c>
      <c r="C434" s="203"/>
      <c r="D434" s="204"/>
      <c r="E434" s="199"/>
      <c r="F434" s="200"/>
      <c r="G434" s="205">
        <f t="shared" si="6"/>
        <v>0</v>
      </c>
    </row>
    <row r="435" spans="1:7" s="178" customFormat="1" ht="27.75" customHeight="1" hidden="1">
      <c r="A435" s="206">
        <v>2050602</v>
      </c>
      <c r="B435" s="207" t="s">
        <v>589</v>
      </c>
      <c r="C435" s="203"/>
      <c r="D435" s="204"/>
      <c r="E435" s="199"/>
      <c r="F435" s="200"/>
      <c r="G435" s="205">
        <f t="shared" si="6"/>
        <v>0</v>
      </c>
    </row>
    <row r="436" spans="1:7" s="178" customFormat="1" ht="27.75" customHeight="1" hidden="1">
      <c r="A436" s="206">
        <v>2050699</v>
      </c>
      <c r="B436" s="207" t="s">
        <v>590</v>
      </c>
      <c r="C436" s="203"/>
      <c r="D436" s="204"/>
      <c r="E436" s="199"/>
      <c r="F436" s="200"/>
      <c r="G436" s="205">
        <f t="shared" si="6"/>
        <v>0</v>
      </c>
    </row>
    <row r="437" spans="1:7" s="178" customFormat="1" ht="27.75" customHeight="1">
      <c r="A437" s="206">
        <v>20507</v>
      </c>
      <c r="B437" s="207" t="s">
        <v>591</v>
      </c>
      <c r="C437" s="203">
        <v>1.18</v>
      </c>
      <c r="D437" s="204"/>
      <c r="E437" s="199"/>
      <c r="F437" s="200"/>
      <c r="G437" s="205">
        <v>8</v>
      </c>
    </row>
    <row r="438" spans="1:7" s="178" customFormat="1" ht="27.75" customHeight="1">
      <c r="A438" s="206">
        <v>2050701</v>
      </c>
      <c r="B438" s="207" t="s">
        <v>592</v>
      </c>
      <c r="C438" s="203">
        <v>1.18</v>
      </c>
      <c r="D438" s="204"/>
      <c r="E438" s="199"/>
      <c r="F438" s="200"/>
      <c r="G438" s="205">
        <f t="shared" si="6"/>
        <v>0</v>
      </c>
    </row>
    <row r="439" spans="1:7" s="178" customFormat="1" ht="27.75" customHeight="1" hidden="1">
      <c r="A439" s="206">
        <v>2050702</v>
      </c>
      <c r="B439" s="207" t="s">
        <v>593</v>
      </c>
      <c r="C439" s="203"/>
      <c r="D439" s="204"/>
      <c r="E439" s="199"/>
      <c r="F439" s="200"/>
      <c r="G439" s="205">
        <f t="shared" si="6"/>
        <v>0</v>
      </c>
    </row>
    <row r="440" spans="1:7" s="178" customFormat="1" ht="27.75" customHeight="1">
      <c r="A440" s="206">
        <v>2050799</v>
      </c>
      <c r="B440" s="207" t="s">
        <v>594</v>
      </c>
      <c r="C440" s="203"/>
      <c r="D440" s="204"/>
      <c r="E440" s="199"/>
      <c r="F440" s="200">
        <v>8</v>
      </c>
      <c r="G440" s="205">
        <f t="shared" si="6"/>
        <v>8</v>
      </c>
    </row>
    <row r="441" spans="1:7" s="178" customFormat="1" ht="27.75" customHeight="1">
      <c r="A441" s="206">
        <v>20508</v>
      </c>
      <c r="B441" s="207" t="s">
        <v>595</v>
      </c>
      <c r="C441" s="203">
        <v>32.4656</v>
      </c>
      <c r="D441" s="204"/>
      <c r="E441" s="199"/>
      <c r="F441" s="200"/>
      <c r="G441" s="205">
        <f t="shared" si="6"/>
        <v>0</v>
      </c>
    </row>
    <row r="442" spans="1:7" s="178" customFormat="1" ht="27.75" customHeight="1">
      <c r="A442" s="206">
        <v>2050801</v>
      </c>
      <c r="B442" s="207" t="s">
        <v>596</v>
      </c>
      <c r="C442" s="203">
        <v>4</v>
      </c>
      <c r="D442" s="204"/>
      <c r="E442" s="199"/>
      <c r="F442" s="200"/>
      <c r="G442" s="205">
        <f t="shared" si="6"/>
        <v>0</v>
      </c>
    </row>
    <row r="443" spans="1:7" s="178" customFormat="1" ht="27.75" customHeight="1" hidden="1">
      <c r="A443" s="206">
        <v>2050802</v>
      </c>
      <c r="B443" s="207" t="s">
        <v>597</v>
      </c>
      <c r="C443" s="203"/>
      <c r="D443" s="204"/>
      <c r="E443" s="199"/>
      <c r="F443" s="200"/>
      <c r="G443" s="205">
        <f t="shared" si="6"/>
        <v>0</v>
      </c>
    </row>
    <row r="444" spans="1:7" s="178" customFormat="1" ht="27.75" customHeight="1">
      <c r="A444" s="206">
        <v>2050803</v>
      </c>
      <c r="B444" s="207" t="s">
        <v>598</v>
      </c>
      <c r="C444" s="203">
        <v>28.4656</v>
      </c>
      <c r="D444" s="204"/>
      <c r="E444" s="199"/>
      <c r="F444" s="200"/>
      <c r="G444" s="205">
        <f t="shared" si="6"/>
        <v>0</v>
      </c>
    </row>
    <row r="445" spans="1:7" s="178" customFormat="1" ht="27.75" customHeight="1" hidden="1">
      <c r="A445" s="206">
        <v>2050804</v>
      </c>
      <c r="B445" s="207" t="s">
        <v>599</v>
      </c>
      <c r="C445" s="203"/>
      <c r="D445" s="204"/>
      <c r="E445" s="199"/>
      <c r="F445" s="200"/>
      <c r="G445" s="205">
        <f t="shared" si="6"/>
        <v>0</v>
      </c>
    </row>
    <row r="446" spans="1:7" s="178" customFormat="1" ht="27.75" customHeight="1" hidden="1">
      <c r="A446" s="206">
        <v>2050899</v>
      </c>
      <c r="B446" s="207" t="s">
        <v>600</v>
      </c>
      <c r="C446" s="203"/>
      <c r="D446" s="204"/>
      <c r="E446" s="199"/>
      <c r="F446" s="200"/>
      <c r="G446" s="205">
        <f t="shared" si="6"/>
        <v>0</v>
      </c>
    </row>
    <row r="447" spans="1:7" s="178" customFormat="1" ht="27.75" customHeight="1" hidden="1">
      <c r="A447" s="206">
        <v>20509</v>
      </c>
      <c r="B447" s="207" t="s">
        <v>601</v>
      </c>
      <c r="C447" s="203"/>
      <c r="D447" s="204"/>
      <c r="E447" s="199"/>
      <c r="F447" s="200"/>
      <c r="G447" s="205">
        <f t="shared" si="6"/>
        <v>0</v>
      </c>
    </row>
    <row r="448" spans="1:7" s="178" customFormat="1" ht="27.75" customHeight="1" hidden="1">
      <c r="A448" s="206">
        <v>2050901</v>
      </c>
      <c r="B448" s="207" t="s">
        <v>602</v>
      </c>
      <c r="C448" s="203"/>
      <c r="D448" s="204"/>
      <c r="E448" s="199"/>
      <c r="F448" s="200"/>
      <c r="G448" s="205">
        <f t="shared" si="6"/>
        <v>0</v>
      </c>
    </row>
    <row r="449" spans="1:7" s="178" customFormat="1" ht="27.75" customHeight="1" hidden="1">
      <c r="A449" s="206">
        <v>2050902</v>
      </c>
      <c r="B449" s="207" t="s">
        <v>603</v>
      </c>
      <c r="C449" s="203"/>
      <c r="D449" s="204"/>
      <c r="E449" s="199"/>
      <c r="F449" s="200"/>
      <c r="G449" s="205">
        <f t="shared" si="6"/>
        <v>0</v>
      </c>
    </row>
    <row r="450" spans="1:7" s="178" customFormat="1" ht="27.75" customHeight="1" hidden="1">
      <c r="A450" s="206">
        <v>2050903</v>
      </c>
      <c r="B450" s="207" t="s">
        <v>604</v>
      </c>
      <c r="C450" s="203"/>
      <c r="D450" s="204"/>
      <c r="E450" s="199"/>
      <c r="F450" s="200"/>
      <c r="G450" s="205">
        <f t="shared" si="6"/>
        <v>0</v>
      </c>
    </row>
    <row r="451" spans="1:7" s="178" customFormat="1" ht="27.75" customHeight="1" hidden="1">
      <c r="A451" s="206">
        <v>2050904</v>
      </c>
      <c r="B451" s="207" t="s">
        <v>605</v>
      </c>
      <c r="C451" s="203"/>
      <c r="D451" s="204"/>
      <c r="E451" s="199"/>
      <c r="F451" s="200"/>
      <c r="G451" s="205">
        <f t="shared" si="6"/>
        <v>0</v>
      </c>
    </row>
    <row r="452" spans="1:7" s="178" customFormat="1" ht="27.75" customHeight="1" hidden="1">
      <c r="A452" s="206">
        <v>2050905</v>
      </c>
      <c r="B452" s="207" t="s">
        <v>606</v>
      </c>
      <c r="C452" s="203"/>
      <c r="D452" s="204"/>
      <c r="E452" s="199"/>
      <c r="F452" s="200"/>
      <c r="G452" s="205">
        <f t="shared" si="6"/>
        <v>0</v>
      </c>
    </row>
    <row r="453" spans="1:7" s="178" customFormat="1" ht="27.75" customHeight="1" hidden="1">
      <c r="A453" s="206">
        <v>2050999</v>
      </c>
      <c r="B453" s="207" t="s">
        <v>607</v>
      </c>
      <c r="C453" s="203"/>
      <c r="D453" s="204"/>
      <c r="E453" s="199"/>
      <c r="F453" s="200"/>
      <c r="G453" s="205">
        <f t="shared" si="6"/>
        <v>0</v>
      </c>
    </row>
    <row r="454" spans="1:7" s="178" customFormat="1" ht="27.75" customHeight="1">
      <c r="A454" s="206">
        <v>20599</v>
      </c>
      <c r="B454" s="207" t="s">
        <v>608</v>
      </c>
      <c r="C454" s="203">
        <v>63.615115</v>
      </c>
      <c r="D454" s="204">
        <v>591.87</v>
      </c>
      <c r="E454" s="199"/>
      <c r="F454" s="200"/>
      <c r="G454" s="205">
        <f t="shared" si="6"/>
        <v>591.87</v>
      </c>
    </row>
    <row r="455" spans="1:7" s="178" customFormat="1" ht="27.75" customHeight="1">
      <c r="A455" s="206">
        <v>2059999</v>
      </c>
      <c r="B455" s="207" t="s">
        <v>608</v>
      </c>
      <c r="C455" s="203">
        <v>63.615115</v>
      </c>
      <c r="D455" s="204">
        <v>591.87</v>
      </c>
      <c r="E455" s="199"/>
      <c r="F455" s="200"/>
      <c r="G455" s="205">
        <f aca="true" t="shared" si="7" ref="G455:G518">D455+E455+F455</f>
        <v>591.87</v>
      </c>
    </row>
    <row r="456" spans="1:7" s="178" customFormat="1" ht="27.75" customHeight="1">
      <c r="A456" s="206">
        <v>206</v>
      </c>
      <c r="B456" s="207" t="s">
        <v>609</v>
      </c>
      <c r="C456" s="203">
        <v>580.396343</v>
      </c>
      <c r="D456" s="204">
        <v>630.07</v>
      </c>
      <c r="E456" s="199"/>
      <c r="F456" s="200"/>
      <c r="G456" s="205">
        <v>630.09</v>
      </c>
    </row>
    <row r="457" spans="1:7" s="178" customFormat="1" ht="27.75" customHeight="1">
      <c r="A457" s="206">
        <v>20601</v>
      </c>
      <c r="B457" s="207" t="s">
        <v>610</v>
      </c>
      <c r="C457" s="203">
        <v>0.35</v>
      </c>
      <c r="D457" s="204"/>
      <c r="E457" s="199"/>
      <c r="F457" s="200"/>
      <c r="G457" s="205">
        <f t="shared" si="7"/>
        <v>0</v>
      </c>
    </row>
    <row r="458" spans="1:7" s="178" customFormat="1" ht="27.75" customHeight="1" hidden="1">
      <c r="A458" s="206">
        <v>2060101</v>
      </c>
      <c r="B458" s="207" t="s">
        <v>328</v>
      </c>
      <c r="C458" s="203"/>
      <c r="D458" s="204"/>
      <c r="E458" s="199"/>
      <c r="F458" s="200"/>
      <c r="G458" s="205">
        <f t="shared" si="7"/>
        <v>0</v>
      </c>
    </row>
    <row r="459" spans="1:7" s="178" customFormat="1" ht="27.75" customHeight="1" hidden="1">
      <c r="A459" s="206">
        <v>2060102</v>
      </c>
      <c r="B459" s="207" t="s">
        <v>329</v>
      </c>
      <c r="C459" s="203"/>
      <c r="D459" s="204"/>
      <c r="E459" s="199"/>
      <c r="F459" s="200"/>
      <c r="G459" s="205">
        <f t="shared" si="7"/>
        <v>0</v>
      </c>
    </row>
    <row r="460" spans="1:7" s="178" customFormat="1" ht="27.75" customHeight="1" hidden="1">
      <c r="A460" s="206">
        <v>2060103</v>
      </c>
      <c r="B460" s="207" t="s">
        <v>330</v>
      </c>
      <c r="C460" s="203"/>
      <c r="D460" s="204"/>
      <c r="E460" s="199"/>
      <c r="F460" s="200"/>
      <c r="G460" s="205">
        <f t="shared" si="7"/>
        <v>0</v>
      </c>
    </row>
    <row r="461" spans="1:7" s="178" customFormat="1" ht="27.75" customHeight="1">
      <c r="A461" s="206">
        <v>2060199</v>
      </c>
      <c r="B461" s="207" t="s">
        <v>611</v>
      </c>
      <c r="C461" s="203">
        <v>0.35</v>
      </c>
      <c r="D461" s="204"/>
      <c r="E461" s="199"/>
      <c r="F461" s="200"/>
      <c r="G461" s="205">
        <f t="shared" si="7"/>
        <v>0</v>
      </c>
    </row>
    <row r="462" spans="1:7" s="178" customFormat="1" ht="27.75" customHeight="1" hidden="1">
      <c r="A462" s="206">
        <v>20602</v>
      </c>
      <c r="B462" s="207" t="s">
        <v>612</v>
      </c>
      <c r="C462" s="203"/>
      <c r="D462" s="204"/>
      <c r="E462" s="199"/>
      <c r="F462" s="200"/>
      <c r="G462" s="205">
        <f t="shared" si="7"/>
        <v>0</v>
      </c>
    </row>
    <row r="463" spans="1:7" s="178" customFormat="1" ht="27.75" customHeight="1" hidden="1">
      <c r="A463" s="206">
        <v>2060201</v>
      </c>
      <c r="B463" s="207" t="s">
        <v>613</v>
      </c>
      <c r="C463" s="203"/>
      <c r="D463" s="204"/>
      <c r="E463" s="199"/>
      <c r="F463" s="200"/>
      <c r="G463" s="205">
        <f t="shared" si="7"/>
        <v>0</v>
      </c>
    </row>
    <row r="464" spans="1:7" s="178" customFormat="1" ht="27.75" customHeight="1" hidden="1">
      <c r="A464" s="206">
        <v>2060202</v>
      </c>
      <c r="B464" s="207" t="s">
        <v>614</v>
      </c>
      <c r="C464" s="203"/>
      <c r="D464" s="204"/>
      <c r="E464" s="199"/>
      <c r="F464" s="200"/>
      <c r="G464" s="205">
        <f t="shared" si="7"/>
        <v>0</v>
      </c>
    </row>
    <row r="465" spans="1:7" s="178" customFormat="1" ht="27.75" customHeight="1" hidden="1">
      <c r="A465" s="206">
        <v>2060203</v>
      </c>
      <c r="B465" s="207" t="s">
        <v>615</v>
      </c>
      <c r="C465" s="203"/>
      <c r="D465" s="204"/>
      <c r="E465" s="199"/>
      <c r="F465" s="200"/>
      <c r="G465" s="205">
        <f t="shared" si="7"/>
        <v>0</v>
      </c>
    </row>
    <row r="466" spans="1:7" s="178" customFormat="1" ht="27.75" customHeight="1" hidden="1">
      <c r="A466" s="206">
        <v>2060204</v>
      </c>
      <c r="B466" s="207" t="s">
        <v>616</v>
      </c>
      <c r="C466" s="203"/>
      <c r="D466" s="204"/>
      <c r="E466" s="199"/>
      <c r="F466" s="200"/>
      <c r="G466" s="205">
        <f t="shared" si="7"/>
        <v>0</v>
      </c>
    </row>
    <row r="467" spans="1:7" s="178" customFormat="1" ht="27.75" customHeight="1" hidden="1">
      <c r="A467" s="206">
        <v>2060205</v>
      </c>
      <c r="B467" s="207" t="s">
        <v>617</v>
      </c>
      <c r="C467" s="203"/>
      <c r="D467" s="204"/>
      <c r="E467" s="199"/>
      <c r="F467" s="200"/>
      <c r="G467" s="205">
        <f t="shared" si="7"/>
        <v>0</v>
      </c>
    </row>
    <row r="468" spans="1:7" s="178" customFormat="1" ht="27.75" customHeight="1" hidden="1">
      <c r="A468" s="206">
        <v>2060206</v>
      </c>
      <c r="B468" s="207" t="s">
        <v>618</v>
      </c>
      <c r="C468" s="203"/>
      <c r="D468" s="204"/>
      <c r="E468" s="199"/>
      <c r="F468" s="200"/>
      <c r="G468" s="205">
        <f t="shared" si="7"/>
        <v>0</v>
      </c>
    </row>
    <row r="469" spans="1:7" s="178" customFormat="1" ht="27.75" customHeight="1" hidden="1">
      <c r="A469" s="206">
        <v>2060207</v>
      </c>
      <c r="B469" s="207" t="s">
        <v>619</v>
      </c>
      <c r="C469" s="203"/>
      <c r="D469" s="204"/>
      <c r="E469" s="199"/>
      <c r="F469" s="200"/>
      <c r="G469" s="205">
        <f t="shared" si="7"/>
        <v>0</v>
      </c>
    </row>
    <row r="470" spans="1:7" s="178" customFormat="1" ht="27.75" customHeight="1" hidden="1">
      <c r="A470" s="206">
        <v>2060299</v>
      </c>
      <c r="B470" s="207" t="s">
        <v>620</v>
      </c>
      <c r="C470" s="203"/>
      <c r="D470" s="204"/>
      <c r="E470" s="199"/>
      <c r="F470" s="200"/>
      <c r="G470" s="205">
        <f t="shared" si="7"/>
        <v>0</v>
      </c>
    </row>
    <row r="471" spans="1:7" s="178" customFormat="1" ht="27.75" customHeight="1" hidden="1">
      <c r="A471" s="206">
        <v>20603</v>
      </c>
      <c r="B471" s="207" t="s">
        <v>621</v>
      </c>
      <c r="C471" s="203"/>
      <c r="D471" s="204"/>
      <c r="E471" s="199"/>
      <c r="F471" s="200"/>
      <c r="G471" s="205">
        <f t="shared" si="7"/>
        <v>0</v>
      </c>
    </row>
    <row r="472" spans="1:7" s="178" customFormat="1" ht="27.75" customHeight="1" hidden="1">
      <c r="A472" s="206">
        <v>2060301</v>
      </c>
      <c r="B472" s="207" t="s">
        <v>613</v>
      </c>
      <c r="C472" s="203"/>
      <c r="D472" s="204"/>
      <c r="E472" s="199"/>
      <c r="F472" s="200"/>
      <c r="G472" s="205">
        <f t="shared" si="7"/>
        <v>0</v>
      </c>
    </row>
    <row r="473" spans="1:7" s="178" customFormat="1" ht="27.75" customHeight="1" hidden="1">
      <c r="A473" s="206">
        <v>2060302</v>
      </c>
      <c r="B473" s="207" t="s">
        <v>622</v>
      </c>
      <c r="C473" s="203"/>
      <c r="D473" s="204"/>
      <c r="E473" s="199"/>
      <c r="F473" s="200"/>
      <c r="G473" s="205">
        <f t="shared" si="7"/>
        <v>0</v>
      </c>
    </row>
    <row r="474" spans="1:7" s="178" customFormat="1" ht="27.75" customHeight="1" hidden="1">
      <c r="A474" s="206">
        <v>2060303</v>
      </c>
      <c r="B474" s="207" t="s">
        <v>623</v>
      </c>
      <c r="C474" s="203"/>
      <c r="D474" s="204"/>
      <c r="E474" s="199"/>
      <c r="F474" s="200"/>
      <c r="G474" s="205">
        <f t="shared" si="7"/>
        <v>0</v>
      </c>
    </row>
    <row r="475" spans="1:7" s="178" customFormat="1" ht="27.75" customHeight="1" hidden="1">
      <c r="A475" s="206">
        <v>2060304</v>
      </c>
      <c r="B475" s="207" t="s">
        <v>624</v>
      </c>
      <c r="C475" s="203"/>
      <c r="D475" s="204"/>
      <c r="E475" s="199"/>
      <c r="F475" s="200"/>
      <c r="G475" s="205">
        <f t="shared" si="7"/>
        <v>0</v>
      </c>
    </row>
    <row r="476" spans="1:7" s="178" customFormat="1" ht="27.75" customHeight="1" hidden="1">
      <c r="A476" s="206">
        <v>2060399</v>
      </c>
      <c r="B476" s="207" t="s">
        <v>625</v>
      </c>
      <c r="C476" s="203"/>
      <c r="D476" s="204"/>
      <c r="E476" s="199"/>
      <c r="F476" s="200"/>
      <c r="G476" s="205">
        <f t="shared" si="7"/>
        <v>0</v>
      </c>
    </row>
    <row r="477" spans="1:7" s="178" customFormat="1" ht="27.75" customHeight="1" hidden="1">
      <c r="A477" s="206">
        <v>20604</v>
      </c>
      <c r="B477" s="207" t="s">
        <v>626</v>
      </c>
      <c r="C477" s="203"/>
      <c r="D477" s="204"/>
      <c r="E477" s="199"/>
      <c r="F477" s="200"/>
      <c r="G477" s="205">
        <f t="shared" si="7"/>
        <v>0</v>
      </c>
    </row>
    <row r="478" spans="1:7" s="178" customFormat="1" ht="27.75" customHeight="1" hidden="1">
      <c r="A478" s="206">
        <v>2060401</v>
      </c>
      <c r="B478" s="207" t="s">
        <v>613</v>
      </c>
      <c r="C478" s="203"/>
      <c r="D478" s="204"/>
      <c r="E478" s="199"/>
      <c r="F478" s="200"/>
      <c r="G478" s="205">
        <f t="shared" si="7"/>
        <v>0</v>
      </c>
    </row>
    <row r="479" spans="1:7" s="178" customFormat="1" ht="27.75" customHeight="1" hidden="1">
      <c r="A479" s="206">
        <v>2060402</v>
      </c>
      <c r="B479" s="207" t="s">
        <v>627</v>
      </c>
      <c r="C479" s="203"/>
      <c r="D479" s="204"/>
      <c r="E479" s="199"/>
      <c r="F479" s="200"/>
      <c r="G479" s="205">
        <f t="shared" si="7"/>
        <v>0</v>
      </c>
    </row>
    <row r="480" spans="1:7" s="178" customFormat="1" ht="27.75" customHeight="1" hidden="1">
      <c r="A480" s="206">
        <v>2060403</v>
      </c>
      <c r="B480" s="207" t="s">
        <v>628</v>
      </c>
      <c r="C480" s="203"/>
      <c r="D480" s="204"/>
      <c r="E480" s="199"/>
      <c r="F480" s="200"/>
      <c r="G480" s="205">
        <f t="shared" si="7"/>
        <v>0</v>
      </c>
    </row>
    <row r="481" spans="1:7" s="178" customFormat="1" ht="27.75" customHeight="1" hidden="1">
      <c r="A481" s="206">
        <v>2060404</v>
      </c>
      <c r="B481" s="207" t="s">
        <v>629</v>
      </c>
      <c r="C481" s="203"/>
      <c r="D481" s="204"/>
      <c r="E481" s="199"/>
      <c r="F481" s="200"/>
      <c r="G481" s="205">
        <f t="shared" si="7"/>
        <v>0</v>
      </c>
    </row>
    <row r="482" spans="1:7" s="178" customFormat="1" ht="27.75" customHeight="1" hidden="1">
      <c r="A482" s="206">
        <v>2060499</v>
      </c>
      <c r="B482" s="207" t="s">
        <v>630</v>
      </c>
      <c r="C482" s="203"/>
      <c r="D482" s="204"/>
      <c r="E482" s="199"/>
      <c r="F482" s="200"/>
      <c r="G482" s="205">
        <f t="shared" si="7"/>
        <v>0</v>
      </c>
    </row>
    <row r="483" spans="1:7" s="178" customFormat="1" ht="27.75" customHeight="1" hidden="1">
      <c r="A483" s="206">
        <v>20605</v>
      </c>
      <c r="B483" s="207" t="s">
        <v>631</v>
      </c>
      <c r="C483" s="203"/>
      <c r="D483" s="204"/>
      <c r="E483" s="199"/>
      <c r="F483" s="200"/>
      <c r="G483" s="205">
        <f t="shared" si="7"/>
        <v>0</v>
      </c>
    </row>
    <row r="484" spans="1:7" s="178" customFormat="1" ht="27.75" customHeight="1" hidden="1">
      <c r="A484" s="206">
        <v>2060501</v>
      </c>
      <c r="B484" s="207" t="s">
        <v>613</v>
      </c>
      <c r="C484" s="203"/>
      <c r="D484" s="204"/>
      <c r="E484" s="199"/>
      <c r="F484" s="200"/>
      <c r="G484" s="205">
        <f t="shared" si="7"/>
        <v>0</v>
      </c>
    </row>
    <row r="485" spans="1:7" s="178" customFormat="1" ht="27.75" customHeight="1" hidden="1">
      <c r="A485" s="206">
        <v>2060502</v>
      </c>
      <c r="B485" s="207" t="s">
        <v>632</v>
      </c>
      <c r="C485" s="203"/>
      <c r="D485" s="204"/>
      <c r="E485" s="199"/>
      <c r="F485" s="200"/>
      <c r="G485" s="205">
        <f t="shared" si="7"/>
        <v>0</v>
      </c>
    </row>
    <row r="486" spans="1:7" s="178" customFormat="1" ht="27.75" customHeight="1" hidden="1">
      <c r="A486" s="206">
        <v>2060503</v>
      </c>
      <c r="B486" s="207" t="s">
        <v>633</v>
      </c>
      <c r="C486" s="203"/>
      <c r="D486" s="204"/>
      <c r="E486" s="199"/>
      <c r="F486" s="200"/>
      <c r="G486" s="205">
        <f t="shared" si="7"/>
        <v>0</v>
      </c>
    </row>
    <row r="487" spans="1:7" s="178" customFormat="1" ht="27.75" customHeight="1" hidden="1">
      <c r="A487" s="206">
        <v>2060599</v>
      </c>
      <c r="B487" s="207" t="s">
        <v>634</v>
      </c>
      <c r="C487" s="203"/>
      <c r="D487" s="204"/>
      <c r="E487" s="199"/>
      <c r="F487" s="200"/>
      <c r="G487" s="205">
        <f t="shared" si="7"/>
        <v>0</v>
      </c>
    </row>
    <row r="488" spans="1:7" s="178" customFormat="1" ht="27.75" customHeight="1" hidden="1">
      <c r="A488" s="206">
        <v>20606</v>
      </c>
      <c r="B488" s="207" t="s">
        <v>635</v>
      </c>
      <c r="C488" s="203"/>
      <c r="D488" s="204"/>
      <c r="E488" s="199"/>
      <c r="F488" s="200"/>
      <c r="G488" s="205">
        <f t="shared" si="7"/>
        <v>0</v>
      </c>
    </row>
    <row r="489" spans="1:7" s="178" customFormat="1" ht="27.75" customHeight="1" hidden="1">
      <c r="A489" s="206">
        <v>2060601</v>
      </c>
      <c r="B489" s="207" t="s">
        <v>636</v>
      </c>
      <c r="C489" s="203"/>
      <c r="D489" s="204"/>
      <c r="E489" s="199"/>
      <c r="F489" s="200"/>
      <c r="G489" s="205">
        <f t="shared" si="7"/>
        <v>0</v>
      </c>
    </row>
    <row r="490" spans="1:7" s="178" customFormat="1" ht="27.75" customHeight="1" hidden="1">
      <c r="A490" s="206">
        <v>2060602</v>
      </c>
      <c r="B490" s="207" t="s">
        <v>637</v>
      </c>
      <c r="C490" s="203"/>
      <c r="D490" s="204"/>
      <c r="E490" s="199"/>
      <c r="F490" s="200"/>
      <c r="G490" s="205">
        <f t="shared" si="7"/>
        <v>0</v>
      </c>
    </row>
    <row r="491" spans="1:7" s="178" customFormat="1" ht="27.75" customHeight="1" hidden="1">
      <c r="A491" s="206">
        <v>2060603</v>
      </c>
      <c r="B491" s="207" t="s">
        <v>638</v>
      </c>
      <c r="C491" s="203"/>
      <c r="D491" s="204"/>
      <c r="E491" s="199"/>
      <c r="F491" s="200"/>
      <c r="G491" s="205">
        <f t="shared" si="7"/>
        <v>0</v>
      </c>
    </row>
    <row r="492" spans="1:7" s="178" customFormat="1" ht="27.75" customHeight="1" hidden="1">
      <c r="A492" s="206">
        <v>2060699</v>
      </c>
      <c r="B492" s="207" t="s">
        <v>639</v>
      </c>
      <c r="C492" s="203"/>
      <c r="D492" s="204"/>
      <c r="E492" s="199"/>
      <c r="F492" s="200"/>
      <c r="G492" s="205">
        <f t="shared" si="7"/>
        <v>0</v>
      </c>
    </row>
    <row r="493" spans="1:7" s="178" customFormat="1" ht="27.75" customHeight="1" hidden="1">
      <c r="A493" s="206">
        <v>20607</v>
      </c>
      <c r="B493" s="207" t="s">
        <v>640</v>
      </c>
      <c r="C493" s="203"/>
      <c r="D493" s="204"/>
      <c r="E493" s="199"/>
      <c r="F493" s="200"/>
      <c r="G493" s="205">
        <f t="shared" si="7"/>
        <v>0</v>
      </c>
    </row>
    <row r="494" spans="1:7" s="178" customFormat="1" ht="27.75" customHeight="1" hidden="1">
      <c r="A494" s="206">
        <v>2060701</v>
      </c>
      <c r="B494" s="207" t="s">
        <v>613</v>
      </c>
      <c r="C494" s="203"/>
      <c r="D494" s="204"/>
      <c r="E494" s="199"/>
      <c r="F494" s="200"/>
      <c r="G494" s="205">
        <f t="shared" si="7"/>
        <v>0</v>
      </c>
    </row>
    <row r="495" spans="1:7" s="178" customFormat="1" ht="27.75" customHeight="1" hidden="1">
      <c r="A495" s="206">
        <v>2060702</v>
      </c>
      <c r="B495" s="207" t="s">
        <v>641</v>
      </c>
      <c r="C495" s="203"/>
      <c r="D495" s="204"/>
      <c r="E495" s="199"/>
      <c r="F495" s="200"/>
      <c r="G495" s="205">
        <f t="shared" si="7"/>
        <v>0</v>
      </c>
    </row>
    <row r="496" spans="1:7" s="178" customFormat="1" ht="27.75" customHeight="1" hidden="1">
      <c r="A496" s="206">
        <v>2060703</v>
      </c>
      <c r="B496" s="207" t="s">
        <v>642</v>
      </c>
      <c r="C496" s="203"/>
      <c r="D496" s="204"/>
      <c r="E496" s="199"/>
      <c r="F496" s="200"/>
      <c r="G496" s="205">
        <f t="shared" si="7"/>
        <v>0</v>
      </c>
    </row>
    <row r="497" spans="1:7" s="178" customFormat="1" ht="27.75" customHeight="1" hidden="1">
      <c r="A497" s="206">
        <v>2060704</v>
      </c>
      <c r="B497" s="207" t="s">
        <v>643</v>
      </c>
      <c r="C497" s="203"/>
      <c r="D497" s="204"/>
      <c r="E497" s="199"/>
      <c r="F497" s="200"/>
      <c r="G497" s="205">
        <f t="shared" si="7"/>
        <v>0</v>
      </c>
    </row>
    <row r="498" spans="1:7" s="178" customFormat="1" ht="27.75" customHeight="1" hidden="1">
      <c r="A498" s="206">
        <v>2060705</v>
      </c>
      <c r="B498" s="207" t="s">
        <v>644</v>
      </c>
      <c r="C498" s="203"/>
      <c r="D498" s="204"/>
      <c r="E498" s="199"/>
      <c r="F498" s="200"/>
      <c r="G498" s="205">
        <f t="shared" si="7"/>
        <v>0</v>
      </c>
    </row>
    <row r="499" spans="1:7" s="178" customFormat="1" ht="27.75" customHeight="1" hidden="1">
      <c r="A499" s="206">
        <v>2060799</v>
      </c>
      <c r="B499" s="207" t="s">
        <v>645</v>
      </c>
      <c r="C499" s="203"/>
      <c r="D499" s="204"/>
      <c r="E499" s="199"/>
      <c r="F499" s="200"/>
      <c r="G499" s="205">
        <f t="shared" si="7"/>
        <v>0</v>
      </c>
    </row>
    <row r="500" spans="1:7" s="178" customFormat="1" ht="27.75" customHeight="1" hidden="1">
      <c r="A500" s="206">
        <v>20608</v>
      </c>
      <c r="B500" s="207" t="s">
        <v>646</v>
      </c>
      <c r="C500" s="203"/>
      <c r="D500" s="204"/>
      <c r="E500" s="199"/>
      <c r="F500" s="200"/>
      <c r="G500" s="205">
        <f t="shared" si="7"/>
        <v>0</v>
      </c>
    </row>
    <row r="501" spans="1:7" s="178" customFormat="1" ht="27.75" customHeight="1" hidden="1">
      <c r="A501" s="206">
        <v>2060801</v>
      </c>
      <c r="B501" s="207" t="s">
        <v>647</v>
      </c>
      <c r="C501" s="203"/>
      <c r="D501" s="204"/>
      <c r="E501" s="199"/>
      <c r="F501" s="200"/>
      <c r="G501" s="205">
        <f t="shared" si="7"/>
        <v>0</v>
      </c>
    </row>
    <row r="502" spans="1:7" s="178" customFormat="1" ht="27.75" customHeight="1" hidden="1">
      <c r="A502" s="206">
        <v>2060802</v>
      </c>
      <c r="B502" s="207" t="s">
        <v>648</v>
      </c>
      <c r="C502" s="203"/>
      <c r="D502" s="204"/>
      <c r="E502" s="199"/>
      <c r="F502" s="200"/>
      <c r="G502" s="205">
        <f t="shared" si="7"/>
        <v>0</v>
      </c>
    </row>
    <row r="503" spans="1:7" s="178" customFormat="1" ht="27.75" customHeight="1" hidden="1">
      <c r="A503" s="206">
        <v>2060899</v>
      </c>
      <c r="B503" s="207" t="s">
        <v>649</v>
      </c>
      <c r="C503" s="203"/>
      <c r="D503" s="204"/>
      <c r="E503" s="199"/>
      <c r="F503" s="200"/>
      <c r="G503" s="205">
        <f t="shared" si="7"/>
        <v>0</v>
      </c>
    </row>
    <row r="504" spans="1:7" s="178" customFormat="1" ht="27.75" customHeight="1" hidden="1">
      <c r="A504" s="206">
        <v>20609</v>
      </c>
      <c r="B504" s="207" t="s">
        <v>650</v>
      </c>
      <c r="C504" s="203"/>
      <c r="D504" s="204"/>
      <c r="E504" s="199"/>
      <c r="F504" s="200"/>
      <c r="G504" s="205">
        <f t="shared" si="7"/>
        <v>0</v>
      </c>
    </row>
    <row r="505" spans="1:7" s="178" customFormat="1" ht="27.75" customHeight="1" hidden="1">
      <c r="A505" s="206">
        <v>2060901</v>
      </c>
      <c r="B505" s="207" t="s">
        <v>651</v>
      </c>
      <c r="C505" s="203"/>
      <c r="D505" s="204"/>
      <c r="E505" s="199"/>
      <c r="F505" s="200"/>
      <c r="G505" s="205">
        <f t="shared" si="7"/>
        <v>0</v>
      </c>
    </row>
    <row r="506" spans="1:7" s="178" customFormat="1" ht="27.75" customHeight="1" hidden="1">
      <c r="A506" s="206">
        <v>2060902</v>
      </c>
      <c r="B506" s="207" t="s">
        <v>652</v>
      </c>
      <c r="C506" s="203"/>
      <c r="D506" s="204"/>
      <c r="E506" s="199"/>
      <c r="F506" s="200"/>
      <c r="G506" s="205">
        <f t="shared" si="7"/>
        <v>0</v>
      </c>
    </row>
    <row r="507" spans="1:7" s="178" customFormat="1" ht="27.75" customHeight="1">
      <c r="A507" s="206">
        <v>20699</v>
      </c>
      <c r="B507" s="207" t="s">
        <v>653</v>
      </c>
      <c r="C507" s="203">
        <v>580.046343</v>
      </c>
      <c r="D507" s="204">
        <v>630.07</v>
      </c>
      <c r="E507" s="199"/>
      <c r="F507" s="200"/>
      <c r="G507" s="205">
        <f>D507+E507+F507+0.02</f>
        <v>630.09</v>
      </c>
    </row>
    <row r="508" spans="1:7" s="178" customFormat="1" ht="27.75" customHeight="1" hidden="1">
      <c r="A508" s="206">
        <v>2069901</v>
      </c>
      <c r="B508" s="207" t="s">
        <v>654</v>
      </c>
      <c r="C508" s="203"/>
      <c r="D508" s="204"/>
      <c r="E508" s="199"/>
      <c r="F508" s="200"/>
      <c r="G508" s="205">
        <f t="shared" si="7"/>
        <v>0</v>
      </c>
    </row>
    <row r="509" spans="1:7" s="178" customFormat="1" ht="27.75" customHeight="1" hidden="1">
      <c r="A509" s="206">
        <v>2069902</v>
      </c>
      <c r="B509" s="207" t="s">
        <v>655</v>
      </c>
      <c r="C509" s="203"/>
      <c r="D509" s="204"/>
      <c r="E509" s="199"/>
      <c r="F509" s="200"/>
      <c r="G509" s="205">
        <f t="shared" si="7"/>
        <v>0</v>
      </c>
    </row>
    <row r="510" spans="1:7" s="178" customFormat="1" ht="27.75" customHeight="1" hidden="1">
      <c r="A510" s="206">
        <v>2069903</v>
      </c>
      <c r="B510" s="207" t="s">
        <v>656</v>
      </c>
      <c r="C510" s="203"/>
      <c r="D510" s="204"/>
      <c r="E510" s="199"/>
      <c r="F510" s="200"/>
      <c r="G510" s="205">
        <f t="shared" si="7"/>
        <v>0</v>
      </c>
    </row>
    <row r="511" spans="1:7" s="178" customFormat="1" ht="27.75" customHeight="1">
      <c r="A511" s="206">
        <v>2069999</v>
      </c>
      <c r="B511" s="207" t="s">
        <v>653</v>
      </c>
      <c r="C511" s="203">
        <v>580.046343</v>
      </c>
      <c r="D511" s="204">
        <v>630.07</v>
      </c>
      <c r="E511" s="199">
        <f>0.0031+0.0139</f>
        <v>0.016999999999999998</v>
      </c>
      <c r="F511" s="200"/>
      <c r="G511" s="205">
        <f t="shared" si="7"/>
        <v>630.0870000000001</v>
      </c>
    </row>
    <row r="512" spans="1:7" s="178" customFormat="1" ht="27.75" customHeight="1">
      <c r="A512" s="206">
        <v>207</v>
      </c>
      <c r="B512" s="207" t="s">
        <v>657</v>
      </c>
      <c r="C512" s="203">
        <v>738.363549</v>
      </c>
      <c r="D512" s="204">
        <v>542.94</v>
      </c>
      <c r="E512" s="199"/>
      <c r="F512" s="200"/>
      <c r="G512" s="205">
        <f>553.74+400</f>
        <v>953.74</v>
      </c>
    </row>
    <row r="513" spans="1:7" s="178" customFormat="1" ht="27.75" customHeight="1">
      <c r="A513" s="206">
        <v>20701</v>
      </c>
      <c r="B513" s="207" t="s">
        <v>658</v>
      </c>
      <c r="C513" s="203">
        <v>406.14157</v>
      </c>
      <c r="D513" s="204">
        <f>SUM(D514:D528)</f>
        <v>355.12</v>
      </c>
      <c r="E513" s="199"/>
      <c r="F513" s="200"/>
      <c r="G513" s="205">
        <f>362.92+400</f>
        <v>762.9200000000001</v>
      </c>
    </row>
    <row r="514" spans="1:7" s="178" customFormat="1" ht="27.75" customHeight="1">
      <c r="A514" s="206">
        <v>2070101</v>
      </c>
      <c r="B514" s="207" t="s">
        <v>328</v>
      </c>
      <c r="C514" s="203">
        <v>11.390722</v>
      </c>
      <c r="D514" s="204">
        <v>19.55</v>
      </c>
      <c r="E514" s="199"/>
      <c r="F514" s="200"/>
      <c r="G514" s="205">
        <f t="shared" si="7"/>
        <v>19.55</v>
      </c>
    </row>
    <row r="515" spans="1:7" s="178" customFormat="1" ht="27.75" customHeight="1">
      <c r="A515" s="206">
        <v>2070102</v>
      </c>
      <c r="B515" s="207" t="s">
        <v>329</v>
      </c>
      <c r="C515" s="203">
        <v>6.4032</v>
      </c>
      <c r="D515" s="204"/>
      <c r="E515" s="199"/>
      <c r="F515" s="200"/>
      <c r="G515" s="205">
        <f t="shared" si="7"/>
        <v>0</v>
      </c>
    </row>
    <row r="516" spans="1:7" s="178" customFormat="1" ht="27.75" customHeight="1" hidden="1">
      <c r="A516" s="206">
        <v>2070103</v>
      </c>
      <c r="B516" s="207" t="s">
        <v>330</v>
      </c>
      <c r="C516" s="203"/>
      <c r="D516" s="204"/>
      <c r="E516" s="199"/>
      <c r="F516" s="200"/>
      <c r="G516" s="205">
        <f t="shared" si="7"/>
        <v>0</v>
      </c>
    </row>
    <row r="517" spans="1:7" s="178" customFormat="1" ht="27.75" customHeight="1" hidden="1">
      <c r="A517" s="206">
        <v>2070104</v>
      </c>
      <c r="B517" s="207" t="s">
        <v>659</v>
      </c>
      <c r="C517" s="203"/>
      <c r="D517" s="204"/>
      <c r="E517" s="199"/>
      <c r="F517" s="200"/>
      <c r="G517" s="205">
        <f t="shared" si="7"/>
        <v>0</v>
      </c>
    </row>
    <row r="518" spans="1:7" s="178" customFormat="1" ht="27.75" customHeight="1" hidden="1">
      <c r="A518" s="206">
        <v>2070105</v>
      </c>
      <c r="B518" s="207" t="s">
        <v>660</v>
      </c>
      <c r="C518" s="203"/>
      <c r="D518" s="204"/>
      <c r="E518" s="199"/>
      <c r="F518" s="200"/>
      <c r="G518" s="205">
        <f t="shared" si="7"/>
        <v>0</v>
      </c>
    </row>
    <row r="519" spans="1:7" s="178" customFormat="1" ht="27.75" customHeight="1">
      <c r="A519" s="206">
        <v>2070106</v>
      </c>
      <c r="B519" s="207" t="s">
        <v>661</v>
      </c>
      <c r="C519" s="203">
        <v>2</v>
      </c>
      <c r="D519" s="204"/>
      <c r="E519" s="199"/>
      <c r="F519" s="200"/>
      <c r="G519" s="205">
        <f aca="true" t="shared" si="8" ref="G519:G582">D519+E519+F519</f>
        <v>0</v>
      </c>
    </row>
    <row r="520" spans="1:7" s="178" customFormat="1" ht="27.75" customHeight="1">
      <c r="A520" s="206">
        <v>2070107</v>
      </c>
      <c r="B520" s="207" t="s">
        <v>662</v>
      </c>
      <c r="C520" s="203">
        <v>3.3</v>
      </c>
      <c r="D520" s="204"/>
      <c r="E520" s="199"/>
      <c r="F520" s="200"/>
      <c r="G520" s="205">
        <f t="shared" si="8"/>
        <v>0</v>
      </c>
    </row>
    <row r="521" spans="1:7" s="178" customFormat="1" ht="27.75" customHeight="1" hidden="1">
      <c r="A521" s="206">
        <v>2070108</v>
      </c>
      <c r="B521" s="207" t="s">
        <v>663</v>
      </c>
      <c r="C521" s="203"/>
      <c r="D521" s="204"/>
      <c r="E521" s="199"/>
      <c r="F521" s="200"/>
      <c r="G521" s="205">
        <f t="shared" si="8"/>
        <v>0</v>
      </c>
    </row>
    <row r="522" spans="1:7" s="178" customFormat="1" ht="27.75" customHeight="1">
      <c r="A522" s="206">
        <v>2070109</v>
      </c>
      <c r="B522" s="207" t="s">
        <v>664</v>
      </c>
      <c r="C522" s="203">
        <v>146.067548</v>
      </c>
      <c r="D522" s="204">
        <v>244.97</v>
      </c>
      <c r="E522" s="199"/>
      <c r="F522" s="200"/>
      <c r="G522" s="205">
        <f t="shared" si="8"/>
        <v>244.97</v>
      </c>
    </row>
    <row r="523" spans="1:7" s="178" customFormat="1" ht="27.75" customHeight="1" hidden="1">
      <c r="A523" s="206">
        <v>2070110</v>
      </c>
      <c r="B523" s="207" t="s">
        <v>665</v>
      </c>
      <c r="C523" s="203"/>
      <c r="D523" s="204"/>
      <c r="E523" s="199"/>
      <c r="F523" s="200"/>
      <c r="G523" s="205">
        <f t="shared" si="8"/>
        <v>0</v>
      </c>
    </row>
    <row r="524" spans="1:7" s="178" customFormat="1" ht="27.75" customHeight="1" hidden="1">
      <c r="A524" s="206">
        <v>2070111</v>
      </c>
      <c r="B524" s="207" t="s">
        <v>666</v>
      </c>
      <c r="C524" s="203"/>
      <c r="D524" s="204"/>
      <c r="E524" s="199"/>
      <c r="F524" s="200"/>
      <c r="G524" s="205">
        <f t="shared" si="8"/>
        <v>0</v>
      </c>
    </row>
    <row r="525" spans="1:7" s="178" customFormat="1" ht="27.75" customHeight="1" hidden="1">
      <c r="A525" s="206">
        <v>2070112</v>
      </c>
      <c r="B525" s="207" t="s">
        <v>667</v>
      </c>
      <c r="C525" s="203"/>
      <c r="D525" s="204"/>
      <c r="E525" s="199"/>
      <c r="F525" s="200"/>
      <c r="G525" s="205">
        <f t="shared" si="8"/>
        <v>0</v>
      </c>
    </row>
    <row r="526" spans="1:7" s="178" customFormat="1" ht="27.75" customHeight="1">
      <c r="A526" s="206">
        <v>2070113</v>
      </c>
      <c r="B526" s="207" t="s">
        <v>668</v>
      </c>
      <c r="C526" s="203">
        <v>94.9538</v>
      </c>
      <c r="D526" s="204">
        <v>15</v>
      </c>
      <c r="E526" s="199"/>
      <c r="F526" s="200"/>
      <c r="G526" s="205">
        <f t="shared" si="8"/>
        <v>15</v>
      </c>
    </row>
    <row r="527" spans="1:7" s="178" customFormat="1" ht="27.75" customHeight="1">
      <c r="A527" s="206">
        <v>2070114</v>
      </c>
      <c r="B527" s="207" t="s">
        <v>669</v>
      </c>
      <c r="C527" s="203">
        <v>31</v>
      </c>
      <c r="D527" s="204">
        <v>25.6</v>
      </c>
      <c r="E527" s="199"/>
      <c r="F527" s="200"/>
      <c r="G527" s="205">
        <f t="shared" si="8"/>
        <v>25.6</v>
      </c>
    </row>
    <row r="528" spans="1:7" s="178" customFormat="1" ht="27.75" customHeight="1">
      <c r="A528" s="206">
        <v>2070199</v>
      </c>
      <c r="B528" s="207" t="s">
        <v>670</v>
      </c>
      <c r="C528" s="203">
        <v>111.0263</v>
      </c>
      <c r="D528" s="204">
        <v>50</v>
      </c>
      <c r="E528" s="199">
        <v>6.3</v>
      </c>
      <c r="F528" s="200">
        <v>1.5</v>
      </c>
      <c r="G528" s="205">
        <f>D528+E528+F528+400</f>
        <v>457.8</v>
      </c>
    </row>
    <row r="529" spans="1:7" s="178" customFormat="1" ht="27.75" customHeight="1">
      <c r="A529" s="206">
        <v>20702</v>
      </c>
      <c r="B529" s="207" t="s">
        <v>671</v>
      </c>
      <c r="C529" s="203"/>
      <c r="D529" s="204">
        <v>1</v>
      </c>
      <c r="E529" s="199"/>
      <c r="F529" s="200"/>
      <c r="G529" s="205">
        <f t="shared" si="8"/>
        <v>1</v>
      </c>
    </row>
    <row r="530" spans="1:7" s="178" customFormat="1" ht="27.75" customHeight="1" hidden="1">
      <c r="A530" s="206">
        <v>2070201</v>
      </c>
      <c r="B530" s="207" t="s">
        <v>328</v>
      </c>
      <c r="C530" s="203"/>
      <c r="D530" s="204"/>
      <c r="E530" s="199"/>
      <c r="F530" s="200"/>
      <c r="G530" s="205">
        <f t="shared" si="8"/>
        <v>0</v>
      </c>
    </row>
    <row r="531" spans="1:7" s="178" customFormat="1" ht="27.75" customHeight="1" hidden="1">
      <c r="A531" s="206">
        <v>2070202</v>
      </c>
      <c r="B531" s="207" t="s">
        <v>329</v>
      </c>
      <c r="C531" s="203"/>
      <c r="D531" s="204"/>
      <c r="E531" s="199"/>
      <c r="F531" s="200"/>
      <c r="G531" s="205">
        <f t="shared" si="8"/>
        <v>0</v>
      </c>
    </row>
    <row r="532" spans="1:7" s="178" customFormat="1" ht="27.75" customHeight="1" hidden="1">
      <c r="A532" s="206">
        <v>2070203</v>
      </c>
      <c r="B532" s="207" t="s">
        <v>330</v>
      </c>
      <c r="C532" s="203"/>
      <c r="D532" s="204"/>
      <c r="E532" s="199"/>
      <c r="F532" s="200"/>
      <c r="G532" s="205">
        <f t="shared" si="8"/>
        <v>0</v>
      </c>
    </row>
    <row r="533" spans="1:7" s="178" customFormat="1" ht="27.75" customHeight="1">
      <c r="A533" s="206">
        <v>2070204</v>
      </c>
      <c r="B533" s="207" t="s">
        <v>672</v>
      </c>
      <c r="C533" s="203"/>
      <c r="D533" s="204">
        <v>1</v>
      </c>
      <c r="E533" s="199"/>
      <c r="F533" s="200"/>
      <c r="G533" s="205">
        <f t="shared" si="8"/>
        <v>1</v>
      </c>
    </row>
    <row r="534" spans="1:7" s="178" customFormat="1" ht="27.75" customHeight="1" hidden="1">
      <c r="A534" s="206">
        <v>2070205</v>
      </c>
      <c r="B534" s="207" t="s">
        <v>673</v>
      </c>
      <c r="C534" s="203"/>
      <c r="D534" s="204"/>
      <c r="E534" s="199"/>
      <c r="F534" s="200"/>
      <c r="G534" s="205">
        <f t="shared" si="8"/>
        <v>0</v>
      </c>
    </row>
    <row r="535" spans="1:7" s="178" customFormat="1" ht="27.75" customHeight="1" hidden="1">
      <c r="A535" s="206">
        <v>2070206</v>
      </c>
      <c r="B535" s="207" t="s">
        <v>674</v>
      </c>
      <c r="C535" s="203"/>
      <c r="D535" s="204"/>
      <c r="E535" s="199"/>
      <c r="F535" s="200"/>
      <c r="G535" s="205">
        <f t="shared" si="8"/>
        <v>0</v>
      </c>
    </row>
    <row r="536" spans="1:7" s="178" customFormat="1" ht="27.75" customHeight="1" hidden="1">
      <c r="A536" s="206">
        <v>2070299</v>
      </c>
      <c r="B536" s="207" t="s">
        <v>675</v>
      </c>
      <c r="C536" s="203"/>
      <c r="D536" s="204"/>
      <c r="E536" s="199"/>
      <c r="F536" s="200"/>
      <c r="G536" s="205">
        <f t="shared" si="8"/>
        <v>0</v>
      </c>
    </row>
    <row r="537" spans="1:7" s="178" customFormat="1" ht="27.75" customHeight="1">
      <c r="A537" s="206">
        <v>20703</v>
      </c>
      <c r="B537" s="207" t="s">
        <v>676</v>
      </c>
      <c r="C537" s="203">
        <v>16.3</v>
      </c>
      <c r="D537" s="204">
        <v>2</v>
      </c>
      <c r="E537" s="199"/>
      <c r="F537" s="200"/>
      <c r="G537" s="205">
        <v>5</v>
      </c>
    </row>
    <row r="538" spans="1:7" s="178" customFormat="1" ht="27.75" customHeight="1" hidden="1">
      <c r="A538" s="206">
        <v>2070301</v>
      </c>
      <c r="B538" s="207" t="s">
        <v>328</v>
      </c>
      <c r="C538" s="203"/>
      <c r="D538" s="204"/>
      <c r="E538" s="199"/>
      <c r="F538" s="200"/>
      <c r="G538" s="205">
        <f t="shared" si="8"/>
        <v>0</v>
      </c>
    </row>
    <row r="539" spans="1:7" s="178" customFormat="1" ht="27.75" customHeight="1" hidden="1">
      <c r="A539" s="206">
        <v>2070302</v>
      </c>
      <c r="B539" s="207" t="s">
        <v>329</v>
      </c>
      <c r="C539" s="203"/>
      <c r="D539" s="204"/>
      <c r="E539" s="199"/>
      <c r="F539" s="200"/>
      <c r="G539" s="205">
        <f t="shared" si="8"/>
        <v>0</v>
      </c>
    </row>
    <row r="540" spans="1:7" s="178" customFormat="1" ht="27.75" customHeight="1" hidden="1">
      <c r="A540" s="206">
        <v>2070303</v>
      </c>
      <c r="B540" s="207" t="s">
        <v>330</v>
      </c>
      <c r="C540" s="203"/>
      <c r="D540" s="204"/>
      <c r="E540" s="199"/>
      <c r="F540" s="200"/>
      <c r="G540" s="205">
        <f t="shared" si="8"/>
        <v>0</v>
      </c>
    </row>
    <row r="541" spans="1:7" s="178" customFormat="1" ht="27.75" customHeight="1" hidden="1">
      <c r="A541" s="206">
        <v>2070304</v>
      </c>
      <c r="B541" s="207" t="s">
        <v>677</v>
      </c>
      <c r="C541" s="203"/>
      <c r="D541" s="204"/>
      <c r="E541" s="199"/>
      <c r="F541" s="200"/>
      <c r="G541" s="205">
        <f t="shared" si="8"/>
        <v>0</v>
      </c>
    </row>
    <row r="542" spans="1:7" s="178" customFormat="1" ht="27.75" customHeight="1" hidden="1">
      <c r="A542" s="206">
        <v>2070305</v>
      </c>
      <c r="B542" s="207" t="s">
        <v>678</v>
      </c>
      <c r="C542" s="203"/>
      <c r="D542" s="204"/>
      <c r="E542" s="199"/>
      <c r="F542" s="200"/>
      <c r="G542" s="205">
        <f t="shared" si="8"/>
        <v>0</v>
      </c>
    </row>
    <row r="543" spans="1:7" s="178" customFormat="1" ht="27.75" customHeight="1" hidden="1">
      <c r="A543" s="206">
        <v>2070306</v>
      </c>
      <c r="B543" s="207" t="s">
        <v>679</v>
      </c>
      <c r="C543" s="203"/>
      <c r="D543" s="204"/>
      <c r="E543" s="199"/>
      <c r="F543" s="200"/>
      <c r="G543" s="205">
        <f t="shared" si="8"/>
        <v>0</v>
      </c>
    </row>
    <row r="544" spans="1:7" s="178" customFormat="1" ht="27.75" customHeight="1" hidden="1">
      <c r="A544" s="206">
        <v>2070307</v>
      </c>
      <c r="B544" s="207" t="s">
        <v>680</v>
      </c>
      <c r="C544" s="203"/>
      <c r="D544" s="204"/>
      <c r="E544" s="199"/>
      <c r="F544" s="200"/>
      <c r="G544" s="205">
        <f t="shared" si="8"/>
        <v>0</v>
      </c>
    </row>
    <row r="545" spans="1:7" s="178" customFormat="1" ht="27.75" customHeight="1">
      <c r="A545" s="206">
        <v>2070308</v>
      </c>
      <c r="B545" s="207" t="s">
        <v>681</v>
      </c>
      <c r="C545" s="203"/>
      <c r="D545" s="204">
        <v>2</v>
      </c>
      <c r="E545" s="199"/>
      <c r="F545" s="200"/>
      <c r="G545" s="205">
        <f t="shared" si="8"/>
        <v>2</v>
      </c>
    </row>
    <row r="546" spans="1:7" s="178" customFormat="1" ht="27.75" customHeight="1" hidden="1">
      <c r="A546" s="206">
        <v>2070309</v>
      </c>
      <c r="B546" s="207" t="s">
        <v>682</v>
      </c>
      <c r="C546" s="203"/>
      <c r="D546" s="204"/>
      <c r="E546" s="199"/>
      <c r="F546" s="200"/>
      <c r="G546" s="205">
        <f t="shared" si="8"/>
        <v>0</v>
      </c>
    </row>
    <row r="547" spans="1:7" s="178" customFormat="1" ht="27.75" customHeight="1">
      <c r="A547" s="206">
        <v>2070399</v>
      </c>
      <c r="B547" s="207" t="s">
        <v>683</v>
      </c>
      <c r="C547" s="203">
        <v>16.3</v>
      </c>
      <c r="D547" s="204"/>
      <c r="E547" s="199">
        <v>3</v>
      </c>
      <c r="F547" s="200"/>
      <c r="G547" s="205">
        <f t="shared" si="8"/>
        <v>3</v>
      </c>
    </row>
    <row r="548" spans="1:7" s="178" customFormat="1" ht="27.75" customHeight="1" hidden="1">
      <c r="A548" s="206">
        <v>20706</v>
      </c>
      <c r="B548" s="207" t="s">
        <v>684</v>
      </c>
      <c r="C548" s="203"/>
      <c r="D548" s="204"/>
      <c r="E548" s="199"/>
      <c r="F548" s="200"/>
      <c r="G548" s="205">
        <f t="shared" si="8"/>
        <v>0</v>
      </c>
    </row>
    <row r="549" spans="1:7" s="178" customFormat="1" ht="27.75" customHeight="1" hidden="1">
      <c r="A549" s="206">
        <v>2070601</v>
      </c>
      <c r="B549" s="207" t="s">
        <v>328</v>
      </c>
      <c r="C549" s="203"/>
      <c r="D549" s="204"/>
      <c r="E549" s="199"/>
      <c r="F549" s="200"/>
      <c r="G549" s="205">
        <f t="shared" si="8"/>
        <v>0</v>
      </c>
    </row>
    <row r="550" spans="1:7" s="178" customFormat="1" ht="27.75" customHeight="1" hidden="1">
      <c r="A550" s="206">
        <v>2070602</v>
      </c>
      <c r="B550" s="207" t="s">
        <v>329</v>
      </c>
      <c r="C550" s="203"/>
      <c r="D550" s="204"/>
      <c r="E550" s="199"/>
      <c r="F550" s="200"/>
      <c r="G550" s="205">
        <f t="shared" si="8"/>
        <v>0</v>
      </c>
    </row>
    <row r="551" spans="1:7" s="178" customFormat="1" ht="27.75" customHeight="1" hidden="1">
      <c r="A551" s="206">
        <v>2070603</v>
      </c>
      <c r="B551" s="207" t="s">
        <v>330</v>
      </c>
      <c r="C551" s="203"/>
      <c r="D551" s="204"/>
      <c r="E551" s="199"/>
      <c r="F551" s="200"/>
      <c r="G551" s="205">
        <f t="shared" si="8"/>
        <v>0</v>
      </c>
    </row>
    <row r="552" spans="1:7" s="178" customFormat="1" ht="27.75" customHeight="1" hidden="1">
      <c r="A552" s="206">
        <v>2070604</v>
      </c>
      <c r="B552" s="207" t="s">
        <v>685</v>
      </c>
      <c r="C552" s="203"/>
      <c r="D552" s="204"/>
      <c r="E552" s="199"/>
      <c r="F552" s="200"/>
      <c r="G552" s="205">
        <f t="shared" si="8"/>
        <v>0</v>
      </c>
    </row>
    <row r="553" spans="1:7" s="178" customFormat="1" ht="27.75" customHeight="1" hidden="1">
      <c r="A553" s="206">
        <v>2070605</v>
      </c>
      <c r="B553" s="207" t="s">
        <v>686</v>
      </c>
      <c r="C553" s="203"/>
      <c r="D553" s="204"/>
      <c r="E553" s="199"/>
      <c r="F553" s="200"/>
      <c r="G553" s="205">
        <f t="shared" si="8"/>
        <v>0</v>
      </c>
    </row>
    <row r="554" spans="1:7" s="178" customFormat="1" ht="27.75" customHeight="1" hidden="1">
      <c r="A554" s="206">
        <v>2070606</v>
      </c>
      <c r="B554" s="207" t="s">
        <v>687</v>
      </c>
      <c r="C554" s="203"/>
      <c r="D554" s="204"/>
      <c r="E554" s="199"/>
      <c r="F554" s="200"/>
      <c r="G554" s="205">
        <f t="shared" si="8"/>
        <v>0</v>
      </c>
    </row>
    <row r="555" spans="1:7" s="178" customFormat="1" ht="27.75" customHeight="1" hidden="1">
      <c r="A555" s="206">
        <v>2070607</v>
      </c>
      <c r="B555" s="207" t="s">
        <v>688</v>
      </c>
      <c r="C555" s="203"/>
      <c r="D555" s="204"/>
      <c r="E555" s="199"/>
      <c r="F555" s="200"/>
      <c r="G555" s="205">
        <f t="shared" si="8"/>
        <v>0</v>
      </c>
    </row>
    <row r="556" spans="1:7" s="178" customFormat="1" ht="27.75" customHeight="1" hidden="1">
      <c r="A556" s="206">
        <v>2070699</v>
      </c>
      <c r="B556" s="207" t="s">
        <v>689</v>
      </c>
      <c r="C556" s="203"/>
      <c r="D556" s="204"/>
      <c r="E556" s="199"/>
      <c r="F556" s="200"/>
      <c r="G556" s="205">
        <f t="shared" si="8"/>
        <v>0</v>
      </c>
    </row>
    <row r="557" spans="1:7" s="178" customFormat="1" ht="27.75" customHeight="1" hidden="1">
      <c r="A557" s="206">
        <v>20708</v>
      </c>
      <c r="B557" s="207" t="s">
        <v>690</v>
      </c>
      <c r="C557" s="203"/>
      <c r="D557" s="204"/>
      <c r="E557" s="199"/>
      <c r="F557" s="200"/>
      <c r="G557" s="205">
        <f t="shared" si="8"/>
        <v>0</v>
      </c>
    </row>
    <row r="558" spans="1:7" s="178" customFormat="1" ht="27.75" customHeight="1" hidden="1">
      <c r="A558" s="206">
        <v>2070801</v>
      </c>
      <c r="B558" s="207" t="s">
        <v>328</v>
      </c>
      <c r="C558" s="203"/>
      <c r="D558" s="204"/>
      <c r="E558" s="199"/>
      <c r="F558" s="200"/>
      <c r="G558" s="205">
        <f t="shared" si="8"/>
        <v>0</v>
      </c>
    </row>
    <row r="559" spans="1:7" s="178" customFormat="1" ht="27.75" customHeight="1" hidden="1">
      <c r="A559" s="206">
        <v>2070802</v>
      </c>
      <c r="B559" s="207" t="s">
        <v>329</v>
      </c>
      <c r="C559" s="203"/>
      <c r="D559" s="204"/>
      <c r="E559" s="199"/>
      <c r="F559" s="200"/>
      <c r="G559" s="205">
        <f t="shared" si="8"/>
        <v>0</v>
      </c>
    </row>
    <row r="560" spans="1:7" s="178" customFormat="1" ht="27.75" customHeight="1" hidden="1">
      <c r="A560" s="206">
        <v>2070803</v>
      </c>
      <c r="B560" s="207" t="s">
        <v>450</v>
      </c>
      <c r="C560" s="203"/>
      <c r="D560" s="204"/>
      <c r="E560" s="199"/>
      <c r="F560" s="200"/>
      <c r="G560" s="205">
        <f t="shared" si="8"/>
        <v>0</v>
      </c>
    </row>
    <row r="561" spans="1:7" s="178" customFormat="1" ht="27.75" customHeight="1" hidden="1">
      <c r="A561" s="206">
        <v>2070804</v>
      </c>
      <c r="B561" s="207" t="s">
        <v>691</v>
      </c>
      <c r="C561" s="203"/>
      <c r="D561" s="204"/>
      <c r="E561" s="199"/>
      <c r="F561" s="200"/>
      <c r="G561" s="205">
        <f t="shared" si="8"/>
        <v>0</v>
      </c>
    </row>
    <row r="562" spans="1:7" s="178" customFormat="1" ht="27.75" customHeight="1" hidden="1">
      <c r="A562" s="206">
        <v>2070805</v>
      </c>
      <c r="B562" s="207" t="s">
        <v>692</v>
      </c>
      <c r="C562" s="203"/>
      <c r="D562" s="204"/>
      <c r="E562" s="199"/>
      <c r="F562" s="200"/>
      <c r="G562" s="205">
        <f t="shared" si="8"/>
        <v>0</v>
      </c>
    </row>
    <row r="563" spans="1:7" s="178" customFormat="1" ht="27.75" customHeight="1" hidden="1">
      <c r="A563" s="206">
        <v>2070899</v>
      </c>
      <c r="B563" s="207" t="s">
        <v>693</v>
      </c>
      <c r="C563" s="203"/>
      <c r="D563" s="204"/>
      <c r="E563" s="199"/>
      <c r="F563" s="200"/>
      <c r="G563" s="205">
        <f t="shared" si="8"/>
        <v>0</v>
      </c>
    </row>
    <row r="564" spans="1:7" s="178" customFormat="1" ht="27.75" customHeight="1">
      <c r="A564" s="206">
        <v>20799</v>
      </c>
      <c r="B564" s="207" t="s">
        <v>694</v>
      </c>
      <c r="C564" s="203">
        <v>315.921979</v>
      </c>
      <c r="D564" s="204">
        <f>SUM(D565:D567)</f>
        <v>184.82</v>
      </c>
      <c r="E564" s="199"/>
      <c r="F564" s="200"/>
      <c r="G564" s="205">
        <f t="shared" si="8"/>
        <v>184.82</v>
      </c>
    </row>
    <row r="565" spans="1:7" s="178" customFormat="1" ht="27.75" customHeight="1">
      <c r="A565" s="206">
        <v>2079902</v>
      </c>
      <c r="B565" s="207" t="s">
        <v>695</v>
      </c>
      <c r="C565" s="203">
        <v>31.890819</v>
      </c>
      <c r="D565" s="204">
        <v>32.71</v>
      </c>
      <c r="E565" s="199"/>
      <c r="F565" s="200"/>
      <c r="G565" s="205">
        <f t="shared" si="8"/>
        <v>32.71</v>
      </c>
    </row>
    <row r="566" spans="1:7" s="178" customFormat="1" ht="27.75" customHeight="1">
      <c r="A566" s="206">
        <v>2079903</v>
      </c>
      <c r="B566" s="207" t="s">
        <v>696</v>
      </c>
      <c r="C566" s="203">
        <v>3.96</v>
      </c>
      <c r="D566" s="204">
        <v>3.96</v>
      </c>
      <c r="E566" s="199"/>
      <c r="F566" s="200"/>
      <c r="G566" s="205">
        <f t="shared" si="8"/>
        <v>3.96</v>
      </c>
    </row>
    <row r="567" spans="1:7" s="178" customFormat="1" ht="27.75" customHeight="1">
      <c r="A567" s="206">
        <v>2079999</v>
      </c>
      <c r="B567" s="207" t="s">
        <v>694</v>
      </c>
      <c r="C567" s="203">
        <v>280.07116</v>
      </c>
      <c r="D567" s="204">
        <v>148.15</v>
      </c>
      <c r="E567" s="199"/>
      <c r="F567" s="200"/>
      <c r="G567" s="205">
        <f t="shared" si="8"/>
        <v>148.15</v>
      </c>
    </row>
    <row r="568" spans="1:7" s="178" customFormat="1" ht="27.75" customHeight="1">
      <c r="A568" s="206">
        <v>208</v>
      </c>
      <c r="B568" s="207" t="s">
        <v>697</v>
      </c>
      <c r="C568" s="203">
        <v>2277.829596</v>
      </c>
      <c r="D568" s="204">
        <v>3619.68</v>
      </c>
      <c r="E568" s="199"/>
      <c r="F568" s="200"/>
      <c r="G568" s="205">
        <v>3962.96</v>
      </c>
    </row>
    <row r="569" spans="1:7" s="178" customFormat="1" ht="27.75" customHeight="1">
      <c r="A569" s="206">
        <v>20801</v>
      </c>
      <c r="B569" s="207" t="s">
        <v>698</v>
      </c>
      <c r="C569" s="203">
        <v>78.011914</v>
      </c>
      <c r="D569" s="204">
        <f>SUM(D570:D582)</f>
        <v>513.65</v>
      </c>
      <c r="E569" s="199"/>
      <c r="F569" s="200"/>
      <c r="G569" s="205">
        <v>513.64</v>
      </c>
    </row>
    <row r="570" spans="1:7" s="178" customFormat="1" ht="27.75" customHeight="1">
      <c r="A570" s="206">
        <v>2080101</v>
      </c>
      <c r="B570" s="207" t="s">
        <v>328</v>
      </c>
      <c r="C570" s="203"/>
      <c r="D570" s="204">
        <v>9.1</v>
      </c>
      <c r="E570" s="199"/>
      <c r="F570" s="200"/>
      <c r="G570" s="205">
        <f>D570+E570+F570</f>
        <v>9.1</v>
      </c>
    </row>
    <row r="571" spans="1:7" s="178" customFormat="1" ht="27.75" customHeight="1">
      <c r="A571" s="206">
        <v>2080102</v>
      </c>
      <c r="B571" s="207" t="s">
        <v>329</v>
      </c>
      <c r="C571" s="203">
        <v>7.837174</v>
      </c>
      <c r="D571" s="204"/>
      <c r="E571" s="199"/>
      <c r="F571" s="200"/>
      <c r="G571" s="205">
        <f t="shared" si="8"/>
        <v>0</v>
      </c>
    </row>
    <row r="572" spans="1:7" s="178" customFormat="1" ht="27.75" customHeight="1" hidden="1">
      <c r="A572" s="206">
        <v>2080103</v>
      </c>
      <c r="B572" s="207" t="s">
        <v>330</v>
      </c>
      <c r="C572" s="203"/>
      <c r="D572" s="204"/>
      <c r="E572" s="199"/>
      <c r="F572" s="200"/>
      <c r="G572" s="205">
        <f t="shared" si="8"/>
        <v>0</v>
      </c>
    </row>
    <row r="573" spans="1:7" s="178" customFormat="1" ht="27.75" customHeight="1">
      <c r="A573" s="206">
        <v>2080104</v>
      </c>
      <c r="B573" s="207" t="s">
        <v>699</v>
      </c>
      <c r="C573" s="203">
        <v>28.04162</v>
      </c>
      <c r="D573" s="204">
        <v>15.12</v>
      </c>
      <c r="E573" s="199">
        <v>3.4</v>
      </c>
      <c r="F573" s="200"/>
      <c r="G573" s="205">
        <f t="shared" si="8"/>
        <v>18.52</v>
      </c>
    </row>
    <row r="574" spans="1:7" s="178" customFormat="1" ht="27.75" customHeight="1">
      <c r="A574" s="206">
        <v>2080105</v>
      </c>
      <c r="B574" s="207" t="s">
        <v>700</v>
      </c>
      <c r="C574" s="203">
        <v>0.3</v>
      </c>
      <c r="D574" s="204">
        <v>0.3</v>
      </c>
      <c r="E574" s="199"/>
      <c r="F574" s="200"/>
      <c r="G574" s="205">
        <f t="shared" si="8"/>
        <v>0.3</v>
      </c>
    </row>
    <row r="575" spans="1:7" s="178" customFormat="1" ht="27.75" customHeight="1">
      <c r="A575" s="206">
        <v>2080106</v>
      </c>
      <c r="B575" s="207" t="s">
        <v>701</v>
      </c>
      <c r="C575" s="203">
        <v>13.85586</v>
      </c>
      <c r="D575" s="204">
        <v>11.5</v>
      </c>
      <c r="E575" s="199"/>
      <c r="F575" s="200"/>
      <c r="G575" s="205">
        <f t="shared" si="8"/>
        <v>11.5</v>
      </c>
    </row>
    <row r="576" spans="1:7" s="178" customFormat="1" ht="27.75" customHeight="1">
      <c r="A576" s="206">
        <v>2080107</v>
      </c>
      <c r="B576" s="207" t="s">
        <v>702</v>
      </c>
      <c r="C576" s="203">
        <v>7.513260000000001</v>
      </c>
      <c r="D576" s="204">
        <v>368.39</v>
      </c>
      <c r="E576" s="199"/>
      <c r="F576" s="200"/>
      <c r="G576" s="205">
        <f t="shared" si="8"/>
        <v>368.39</v>
      </c>
    </row>
    <row r="577" spans="1:7" s="178" customFormat="1" ht="27.75" customHeight="1">
      <c r="A577" s="206">
        <v>2080108</v>
      </c>
      <c r="B577" s="207" t="s">
        <v>370</v>
      </c>
      <c r="C577" s="203">
        <v>2.304</v>
      </c>
      <c r="D577" s="204"/>
      <c r="E577" s="199"/>
      <c r="F577" s="200"/>
      <c r="G577" s="205">
        <f t="shared" si="8"/>
        <v>0</v>
      </c>
    </row>
    <row r="578" spans="1:7" s="178" customFormat="1" ht="27.75" customHeight="1" hidden="1">
      <c r="A578" s="206">
        <v>2080109</v>
      </c>
      <c r="B578" s="207" t="s">
        <v>703</v>
      </c>
      <c r="C578" s="203"/>
      <c r="D578" s="204"/>
      <c r="E578" s="199"/>
      <c r="F578" s="200"/>
      <c r="G578" s="205">
        <f t="shared" si="8"/>
        <v>0</v>
      </c>
    </row>
    <row r="579" spans="1:7" s="178" customFormat="1" ht="27.75" customHeight="1">
      <c r="A579" s="206">
        <v>2080110</v>
      </c>
      <c r="B579" s="207" t="s">
        <v>704</v>
      </c>
      <c r="C579" s="203">
        <v>6.2</v>
      </c>
      <c r="D579" s="204">
        <v>105</v>
      </c>
      <c r="E579" s="199"/>
      <c r="F579" s="200"/>
      <c r="G579" s="205">
        <f>D579+E579+F579-3.41</f>
        <v>101.59</v>
      </c>
    </row>
    <row r="580" spans="1:7" s="178" customFormat="1" ht="27.75" customHeight="1" hidden="1">
      <c r="A580" s="206">
        <v>2080111</v>
      </c>
      <c r="B580" s="207" t="s">
        <v>705</v>
      </c>
      <c r="C580" s="203"/>
      <c r="D580" s="204"/>
      <c r="E580" s="199"/>
      <c r="F580" s="200"/>
      <c r="G580" s="205">
        <f t="shared" si="8"/>
        <v>0</v>
      </c>
    </row>
    <row r="581" spans="1:7" s="178" customFormat="1" ht="27.75" customHeight="1">
      <c r="A581" s="206">
        <v>2080112</v>
      </c>
      <c r="B581" s="207" t="s">
        <v>706</v>
      </c>
      <c r="C581" s="203">
        <v>2</v>
      </c>
      <c r="D581" s="204">
        <v>4.24</v>
      </c>
      <c r="E581" s="199"/>
      <c r="F581" s="200"/>
      <c r="G581" s="205">
        <f t="shared" si="8"/>
        <v>4.24</v>
      </c>
    </row>
    <row r="582" spans="1:7" s="178" customFormat="1" ht="27.75" customHeight="1">
      <c r="A582" s="206">
        <v>2080199</v>
      </c>
      <c r="B582" s="207" t="s">
        <v>707</v>
      </c>
      <c r="C582" s="203">
        <v>9.96</v>
      </c>
      <c r="D582" s="204"/>
      <c r="E582" s="199"/>
      <c r="F582" s="200"/>
      <c r="G582" s="205">
        <f t="shared" si="8"/>
        <v>0</v>
      </c>
    </row>
    <row r="583" spans="1:7" s="178" customFormat="1" ht="27.75" customHeight="1">
      <c r="A583" s="206">
        <v>20802</v>
      </c>
      <c r="B583" s="207" t="s">
        <v>708</v>
      </c>
      <c r="C583" s="203">
        <v>82.151103</v>
      </c>
      <c r="D583" s="204">
        <f>SUM(D584:D590)</f>
        <v>153.18</v>
      </c>
      <c r="E583" s="199"/>
      <c r="F583" s="200"/>
      <c r="G583" s="205">
        <v>159.81</v>
      </c>
    </row>
    <row r="584" spans="1:7" s="178" customFormat="1" ht="27.75" customHeight="1">
      <c r="A584" s="206">
        <v>2080201</v>
      </c>
      <c r="B584" s="207" t="s">
        <v>328</v>
      </c>
      <c r="C584" s="203"/>
      <c r="D584" s="204">
        <v>0.9</v>
      </c>
      <c r="E584" s="199"/>
      <c r="F584" s="200"/>
      <c r="G584" s="205">
        <f aca="true" t="shared" si="9" ref="G583:G646">D584+E584+F584</f>
        <v>0.9</v>
      </c>
    </row>
    <row r="585" spans="1:7" s="178" customFormat="1" ht="27.75" customHeight="1">
      <c r="A585" s="206">
        <v>2080202</v>
      </c>
      <c r="B585" s="207" t="s">
        <v>329</v>
      </c>
      <c r="C585" s="203">
        <v>71.74331</v>
      </c>
      <c r="D585" s="204">
        <v>77.4</v>
      </c>
      <c r="E585" s="199"/>
      <c r="F585" s="200"/>
      <c r="G585" s="205">
        <f t="shared" si="9"/>
        <v>77.4</v>
      </c>
    </row>
    <row r="586" spans="1:7" s="178" customFormat="1" ht="27.75" customHeight="1" hidden="1">
      <c r="A586" s="206">
        <v>2080203</v>
      </c>
      <c r="B586" s="207" t="s">
        <v>330</v>
      </c>
      <c r="C586" s="203"/>
      <c r="D586" s="204"/>
      <c r="E586" s="199"/>
      <c r="F586" s="200"/>
      <c r="G586" s="205">
        <f t="shared" si="9"/>
        <v>0</v>
      </c>
    </row>
    <row r="587" spans="1:7" s="178" customFormat="1" ht="27.75" customHeight="1" hidden="1">
      <c r="A587" s="206">
        <v>2080206</v>
      </c>
      <c r="B587" s="207" t="s">
        <v>709</v>
      </c>
      <c r="C587" s="203"/>
      <c r="D587" s="204"/>
      <c r="E587" s="199"/>
      <c r="F587" s="200"/>
      <c r="G587" s="205">
        <f t="shared" si="9"/>
        <v>0</v>
      </c>
    </row>
    <row r="588" spans="1:7" s="178" customFormat="1" ht="27.75" customHeight="1" hidden="1">
      <c r="A588" s="206">
        <v>2080207</v>
      </c>
      <c r="B588" s="207" t="s">
        <v>710</v>
      </c>
      <c r="C588" s="203"/>
      <c r="D588" s="204"/>
      <c r="E588" s="199"/>
      <c r="F588" s="200"/>
      <c r="G588" s="205">
        <f t="shared" si="9"/>
        <v>0</v>
      </c>
    </row>
    <row r="589" spans="1:7" s="178" customFormat="1" ht="27.75" customHeight="1">
      <c r="A589" s="206">
        <v>2080208</v>
      </c>
      <c r="B589" s="207" t="s">
        <v>711</v>
      </c>
      <c r="C589" s="203"/>
      <c r="D589" s="204"/>
      <c r="E589" s="199"/>
      <c r="F589" s="200">
        <v>10.22</v>
      </c>
      <c r="G589" s="205">
        <f t="shared" si="9"/>
        <v>10.22</v>
      </c>
    </row>
    <row r="590" spans="1:7" s="178" customFormat="1" ht="27.75" customHeight="1">
      <c r="A590" s="206">
        <v>2080299</v>
      </c>
      <c r="B590" s="207" t="s">
        <v>712</v>
      </c>
      <c r="C590" s="203">
        <v>10.407793</v>
      </c>
      <c r="D590" s="204">
        <v>74.88</v>
      </c>
      <c r="E590" s="199"/>
      <c r="F590" s="200"/>
      <c r="G590" s="205">
        <f>D590+E590+F590-3.59</f>
        <v>71.28999999999999</v>
      </c>
    </row>
    <row r="591" spans="1:7" s="178" customFormat="1" ht="27.75" customHeight="1" hidden="1">
      <c r="A591" s="206">
        <v>20804</v>
      </c>
      <c r="B591" s="207" t="s">
        <v>713</v>
      </c>
      <c r="C591" s="203"/>
      <c r="D591" s="204"/>
      <c r="E591" s="199"/>
      <c r="F591" s="200"/>
      <c r="G591" s="205">
        <f t="shared" si="9"/>
        <v>0</v>
      </c>
    </row>
    <row r="592" spans="1:7" s="178" customFormat="1" ht="27.75" customHeight="1" hidden="1">
      <c r="A592" s="206">
        <v>2080402</v>
      </c>
      <c r="B592" s="207" t="s">
        <v>714</v>
      </c>
      <c r="C592" s="203"/>
      <c r="D592" s="204"/>
      <c r="E592" s="199"/>
      <c r="F592" s="200"/>
      <c r="G592" s="205">
        <f t="shared" si="9"/>
        <v>0</v>
      </c>
    </row>
    <row r="593" spans="1:7" s="178" customFormat="1" ht="27.75" customHeight="1">
      <c r="A593" s="206">
        <v>20805</v>
      </c>
      <c r="B593" s="207" t="s">
        <v>715</v>
      </c>
      <c r="C593" s="203">
        <v>821.820345</v>
      </c>
      <c r="D593" s="204">
        <f>SUM(D594:D601)</f>
        <v>2117.23</v>
      </c>
      <c r="E593" s="199"/>
      <c r="F593" s="200"/>
      <c r="G593" s="205">
        <f t="shared" si="9"/>
        <v>2117.23</v>
      </c>
    </row>
    <row r="594" spans="1:7" s="178" customFormat="1" ht="27.75" customHeight="1">
      <c r="A594" s="206">
        <v>2080501</v>
      </c>
      <c r="B594" s="207" t="s">
        <v>716</v>
      </c>
      <c r="C594" s="203">
        <v>129.626467</v>
      </c>
      <c r="D594" s="204">
        <v>142.71</v>
      </c>
      <c r="E594" s="199"/>
      <c r="F594" s="200"/>
      <c r="G594" s="205">
        <f t="shared" si="9"/>
        <v>142.71</v>
      </c>
    </row>
    <row r="595" spans="1:7" s="178" customFormat="1" ht="27.75" customHeight="1">
      <c r="A595" s="206">
        <v>2080502</v>
      </c>
      <c r="B595" s="207" t="s">
        <v>717</v>
      </c>
      <c r="C595" s="203">
        <v>65.016536</v>
      </c>
      <c r="D595" s="204">
        <v>471.68</v>
      </c>
      <c r="E595" s="199"/>
      <c r="F595" s="200"/>
      <c r="G595" s="205">
        <f t="shared" si="9"/>
        <v>471.68</v>
      </c>
    </row>
    <row r="596" spans="1:7" s="178" customFormat="1" ht="27.75" customHeight="1" hidden="1">
      <c r="A596" s="206">
        <v>2080503</v>
      </c>
      <c r="B596" s="207" t="s">
        <v>718</v>
      </c>
      <c r="C596" s="203"/>
      <c r="D596" s="204"/>
      <c r="E596" s="199"/>
      <c r="F596" s="200"/>
      <c r="G596" s="205">
        <f t="shared" si="9"/>
        <v>0</v>
      </c>
    </row>
    <row r="597" spans="1:7" s="178" customFormat="1" ht="27.75" customHeight="1" hidden="1">
      <c r="A597" s="206">
        <v>2080504</v>
      </c>
      <c r="B597" s="207" t="s">
        <v>719</v>
      </c>
      <c r="C597" s="203"/>
      <c r="D597" s="204"/>
      <c r="E597" s="199"/>
      <c r="F597" s="200"/>
      <c r="G597" s="205">
        <f t="shared" si="9"/>
        <v>0</v>
      </c>
    </row>
    <row r="598" spans="1:7" s="178" customFormat="1" ht="27.75" customHeight="1">
      <c r="A598" s="206">
        <v>2080505</v>
      </c>
      <c r="B598" s="207" t="s">
        <v>720</v>
      </c>
      <c r="C598" s="203">
        <v>329.302375</v>
      </c>
      <c r="D598" s="204">
        <v>986</v>
      </c>
      <c r="E598" s="199"/>
      <c r="F598" s="200"/>
      <c r="G598" s="205">
        <f t="shared" si="9"/>
        <v>986</v>
      </c>
    </row>
    <row r="599" spans="1:7" s="178" customFormat="1" ht="27.75" customHeight="1">
      <c r="A599" s="206">
        <v>2080506</v>
      </c>
      <c r="B599" s="207" t="s">
        <v>721</v>
      </c>
      <c r="C599" s="203">
        <v>297.87496699999997</v>
      </c>
      <c r="D599" s="204">
        <v>516.84</v>
      </c>
      <c r="E599" s="199"/>
      <c r="F599" s="200"/>
      <c r="G599" s="205">
        <f t="shared" si="9"/>
        <v>516.84</v>
      </c>
    </row>
    <row r="600" spans="1:7" s="178" customFormat="1" ht="27.75" customHeight="1" hidden="1">
      <c r="A600" s="206">
        <v>2080507</v>
      </c>
      <c r="B600" s="207" t="s">
        <v>722</v>
      </c>
      <c r="C600" s="203"/>
      <c r="D600" s="204"/>
      <c r="E600" s="199"/>
      <c r="F600" s="200"/>
      <c r="G600" s="205">
        <f t="shared" si="9"/>
        <v>0</v>
      </c>
    </row>
    <row r="601" spans="1:7" s="178" customFormat="1" ht="27.75" customHeight="1" hidden="1">
      <c r="A601" s="206">
        <v>2080599</v>
      </c>
      <c r="B601" s="207" t="s">
        <v>723</v>
      </c>
      <c r="C601" s="203"/>
      <c r="D601" s="204"/>
      <c r="E601" s="199"/>
      <c r="F601" s="200"/>
      <c r="G601" s="205">
        <f t="shared" si="9"/>
        <v>0</v>
      </c>
    </row>
    <row r="602" spans="1:7" s="178" customFormat="1" ht="27.75" customHeight="1" hidden="1">
      <c r="A602" s="206">
        <v>20806</v>
      </c>
      <c r="B602" s="207" t="s">
        <v>724</v>
      </c>
      <c r="C602" s="203"/>
      <c r="D602" s="204"/>
      <c r="E602" s="199"/>
      <c r="F602" s="200"/>
      <c r="G602" s="205">
        <f t="shared" si="9"/>
        <v>0</v>
      </c>
    </row>
    <row r="603" spans="1:7" s="178" customFormat="1" ht="27.75" customHeight="1" hidden="1">
      <c r="A603" s="206">
        <v>2080601</v>
      </c>
      <c r="B603" s="207" t="s">
        <v>725</v>
      </c>
      <c r="C603" s="203"/>
      <c r="D603" s="204"/>
      <c r="E603" s="199"/>
      <c r="F603" s="200"/>
      <c r="G603" s="205">
        <f t="shared" si="9"/>
        <v>0</v>
      </c>
    </row>
    <row r="604" spans="1:7" s="178" customFormat="1" ht="27.75" customHeight="1" hidden="1">
      <c r="A604" s="206">
        <v>2080602</v>
      </c>
      <c r="B604" s="207" t="s">
        <v>726</v>
      </c>
      <c r="C604" s="203"/>
      <c r="D604" s="204"/>
      <c r="E604" s="199"/>
      <c r="F604" s="200"/>
      <c r="G604" s="205">
        <f t="shared" si="9"/>
        <v>0</v>
      </c>
    </row>
    <row r="605" spans="1:7" s="178" customFormat="1" ht="27.75" customHeight="1" hidden="1">
      <c r="A605" s="206">
        <v>2080699</v>
      </c>
      <c r="B605" s="207" t="s">
        <v>727</v>
      </c>
      <c r="C605" s="203"/>
      <c r="D605" s="204"/>
      <c r="E605" s="199"/>
      <c r="F605" s="200"/>
      <c r="G605" s="205">
        <f t="shared" si="9"/>
        <v>0</v>
      </c>
    </row>
    <row r="606" spans="1:7" s="178" customFormat="1" ht="27.75" customHeight="1">
      <c r="A606" s="206">
        <v>20807</v>
      </c>
      <c r="B606" s="207" t="s">
        <v>728</v>
      </c>
      <c r="C606" s="203">
        <v>328.798</v>
      </c>
      <c r="D606" s="204"/>
      <c r="E606" s="199"/>
      <c r="F606" s="200"/>
      <c r="G606" s="205">
        <v>62</v>
      </c>
    </row>
    <row r="607" spans="1:7" s="178" customFormat="1" ht="27.75" customHeight="1">
      <c r="A607" s="206">
        <v>2080701</v>
      </c>
      <c r="B607" s="207" t="s">
        <v>729</v>
      </c>
      <c r="C607" s="203">
        <v>17.8</v>
      </c>
      <c r="D607" s="204"/>
      <c r="E607" s="199"/>
      <c r="F607" s="200"/>
      <c r="G607" s="205">
        <f t="shared" si="9"/>
        <v>0</v>
      </c>
    </row>
    <row r="608" spans="1:7" s="178" customFormat="1" ht="27.75" customHeight="1">
      <c r="A608" s="206">
        <v>2080702</v>
      </c>
      <c r="B608" s="207" t="s">
        <v>730</v>
      </c>
      <c r="C608" s="203">
        <v>287.373</v>
      </c>
      <c r="D608" s="204"/>
      <c r="E608" s="199"/>
      <c r="F608" s="200"/>
      <c r="G608" s="205">
        <f t="shared" si="9"/>
        <v>0</v>
      </c>
    </row>
    <row r="609" spans="1:7" s="178" customFormat="1" ht="27.75" customHeight="1" hidden="1">
      <c r="A609" s="206">
        <v>2080704</v>
      </c>
      <c r="B609" s="207" t="s">
        <v>731</v>
      </c>
      <c r="C609" s="203"/>
      <c r="D609" s="204"/>
      <c r="E609" s="199"/>
      <c r="F609" s="200"/>
      <c r="G609" s="205">
        <f t="shared" si="9"/>
        <v>0</v>
      </c>
    </row>
    <row r="610" spans="1:7" s="178" customFormat="1" ht="27.75" customHeight="1" hidden="1">
      <c r="A610" s="206">
        <v>2080705</v>
      </c>
      <c r="B610" s="207" t="s">
        <v>732</v>
      </c>
      <c r="C610" s="203"/>
      <c r="D610" s="204"/>
      <c r="E610" s="199"/>
      <c r="F610" s="200"/>
      <c r="G610" s="205">
        <f t="shared" si="9"/>
        <v>0</v>
      </c>
    </row>
    <row r="611" spans="1:7" s="178" customFormat="1" ht="27.75" customHeight="1" hidden="1">
      <c r="A611" s="206">
        <v>2080709</v>
      </c>
      <c r="B611" s="207" t="s">
        <v>733</v>
      </c>
      <c r="C611" s="203"/>
      <c r="D611" s="204"/>
      <c r="E611" s="199"/>
      <c r="F611" s="200"/>
      <c r="G611" s="205">
        <f t="shared" si="9"/>
        <v>0</v>
      </c>
    </row>
    <row r="612" spans="1:7" s="178" customFormat="1" ht="27.75" customHeight="1" hidden="1">
      <c r="A612" s="206">
        <v>2080711</v>
      </c>
      <c r="B612" s="207" t="s">
        <v>734</v>
      </c>
      <c r="C612" s="203"/>
      <c r="D612" s="204"/>
      <c r="E612" s="199"/>
      <c r="F612" s="200"/>
      <c r="G612" s="205">
        <f t="shared" si="9"/>
        <v>0</v>
      </c>
    </row>
    <row r="613" spans="1:7" s="178" customFormat="1" ht="27.75" customHeight="1" hidden="1">
      <c r="A613" s="206">
        <v>2080712</v>
      </c>
      <c r="B613" s="207" t="s">
        <v>735</v>
      </c>
      <c r="C613" s="203"/>
      <c r="D613" s="204"/>
      <c r="E613" s="199"/>
      <c r="F613" s="200"/>
      <c r="G613" s="205">
        <f t="shared" si="9"/>
        <v>0</v>
      </c>
    </row>
    <row r="614" spans="1:7" s="178" customFormat="1" ht="27.75" customHeight="1" hidden="1">
      <c r="A614" s="206">
        <v>2080713</v>
      </c>
      <c r="B614" s="207" t="s">
        <v>736</v>
      </c>
      <c r="C614" s="203"/>
      <c r="D614" s="204"/>
      <c r="E614" s="199"/>
      <c r="F614" s="200"/>
      <c r="G614" s="205">
        <f t="shared" si="9"/>
        <v>0</v>
      </c>
    </row>
    <row r="615" spans="1:7" s="178" customFormat="1" ht="27.75" customHeight="1">
      <c r="A615" s="206">
        <v>2080799</v>
      </c>
      <c r="B615" s="207" t="s">
        <v>737</v>
      </c>
      <c r="C615" s="203">
        <v>23.625</v>
      </c>
      <c r="D615" s="204"/>
      <c r="E615" s="199"/>
      <c r="F615" s="200">
        <v>62</v>
      </c>
      <c r="G615" s="205">
        <f t="shared" si="9"/>
        <v>62</v>
      </c>
    </row>
    <row r="616" spans="1:7" s="178" customFormat="1" ht="27.75" customHeight="1">
      <c r="A616" s="206">
        <v>20808</v>
      </c>
      <c r="B616" s="207" t="s">
        <v>738</v>
      </c>
      <c r="C616" s="203">
        <v>145.84018600000002</v>
      </c>
      <c r="D616" s="204">
        <f>SUM(D617:D623)</f>
        <v>145.14</v>
      </c>
      <c r="E616" s="199"/>
      <c r="F616" s="200"/>
      <c r="G616" s="205">
        <v>225.14</v>
      </c>
    </row>
    <row r="617" spans="1:7" s="178" customFormat="1" ht="27.75" customHeight="1" hidden="1">
      <c r="A617" s="206">
        <v>2080801</v>
      </c>
      <c r="B617" s="207" t="s">
        <v>739</v>
      </c>
      <c r="C617" s="203"/>
      <c r="D617" s="204"/>
      <c r="E617" s="199"/>
      <c r="F617" s="200"/>
      <c r="G617" s="205">
        <f t="shared" si="9"/>
        <v>0</v>
      </c>
    </row>
    <row r="618" spans="1:7" s="178" customFormat="1" ht="27.75" customHeight="1" hidden="1">
      <c r="A618" s="206">
        <v>2080802</v>
      </c>
      <c r="B618" s="207" t="s">
        <v>740</v>
      </c>
      <c r="C618" s="203"/>
      <c r="D618" s="204"/>
      <c r="E618" s="199"/>
      <c r="F618" s="200"/>
      <c r="G618" s="205">
        <f t="shared" si="9"/>
        <v>0</v>
      </c>
    </row>
    <row r="619" spans="1:7" s="178" customFormat="1" ht="27.75" customHeight="1" hidden="1">
      <c r="A619" s="206">
        <v>2080803</v>
      </c>
      <c r="B619" s="207" t="s">
        <v>741</v>
      </c>
      <c r="C619" s="203"/>
      <c r="D619" s="204"/>
      <c r="E619" s="199"/>
      <c r="F619" s="200"/>
      <c r="G619" s="205">
        <f t="shared" si="9"/>
        <v>0</v>
      </c>
    </row>
    <row r="620" spans="1:7" s="178" customFormat="1" ht="27.75" customHeight="1" hidden="1">
      <c r="A620" s="206">
        <v>2080804</v>
      </c>
      <c r="B620" s="207" t="s">
        <v>742</v>
      </c>
      <c r="C620" s="203"/>
      <c r="D620" s="204"/>
      <c r="E620" s="199"/>
      <c r="F620" s="200"/>
      <c r="G620" s="205">
        <f t="shared" si="9"/>
        <v>0</v>
      </c>
    </row>
    <row r="621" spans="1:7" s="178" customFormat="1" ht="27.75" customHeight="1">
      <c r="A621" s="206">
        <v>2080805</v>
      </c>
      <c r="B621" s="207" t="s">
        <v>743</v>
      </c>
      <c r="C621" s="203">
        <v>12</v>
      </c>
      <c r="D621" s="204">
        <v>49.86</v>
      </c>
      <c r="E621" s="199"/>
      <c r="F621" s="200"/>
      <c r="G621" s="205">
        <f t="shared" si="9"/>
        <v>49.86</v>
      </c>
    </row>
    <row r="622" spans="1:7" s="178" customFormat="1" ht="27.75" customHeight="1" hidden="1">
      <c r="A622" s="206">
        <v>2080806</v>
      </c>
      <c r="B622" s="207" t="s">
        <v>744</v>
      </c>
      <c r="C622" s="203"/>
      <c r="D622" s="204"/>
      <c r="E622" s="199"/>
      <c r="F622" s="200"/>
      <c r="G622" s="205">
        <f t="shared" si="9"/>
        <v>0</v>
      </c>
    </row>
    <row r="623" spans="1:7" s="178" customFormat="1" ht="27.75" customHeight="1">
      <c r="A623" s="206">
        <v>2080899</v>
      </c>
      <c r="B623" s="207" t="s">
        <v>745</v>
      </c>
      <c r="C623" s="203">
        <v>133.84018600000002</v>
      </c>
      <c r="D623" s="204">
        <v>95.28</v>
      </c>
      <c r="E623" s="199"/>
      <c r="F623" s="200">
        <v>80</v>
      </c>
      <c r="G623" s="205">
        <f t="shared" si="9"/>
        <v>175.28</v>
      </c>
    </row>
    <row r="624" spans="1:7" s="178" customFormat="1" ht="27.75" customHeight="1">
      <c r="A624" s="206">
        <v>20809</v>
      </c>
      <c r="B624" s="207" t="s">
        <v>746</v>
      </c>
      <c r="C624" s="203">
        <v>93.13801</v>
      </c>
      <c r="D624" s="204"/>
      <c r="E624" s="199"/>
      <c r="F624" s="200"/>
      <c r="G624" s="205">
        <v>29.5</v>
      </c>
    </row>
    <row r="625" spans="1:7" s="178" customFormat="1" ht="27.75" customHeight="1">
      <c r="A625" s="206">
        <v>2080901</v>
      </c>
      <c r="B625" s="207" t="s">
        <v>747</v>
      </c>
      <c r="C625" s="203">
        <v>2.9093970000000002</v>
      </c>
      <c r="D625" s="204"/>
      <c r="E625" s="199"/>
      <c r="F625" s="200"/>
      <c r="G625" s="205">
        <f t="shared" si="9"/>
        <v>0</v>
      </c>
    </row>
    <row r="626" spans="1:7" s="178" customFormat="1" ht="27.75" customHeight="1" hidden="1">
      <c r="A626" s="206">
        <v>2080902</v>
      </c>
      <c r="B626" s="207" t="s">
        <v>748</v>
      </c>
      <c r="C626" s="203"/>
      <c r="D626" s="204"/>
      <c r="E626" s="199"/>
      <c r="F626" s="200"/>
      <c r="G626" s="205">
        <f t="shared" si="9"/>
        <v>0</v>
      </c>
    </row>
    <row r="627" spans="1:7" s="178" customFormat="1" ht="27.75" customHeight="1" hidden="1">
      <c r="A627" s="206">
        <v>2080903</v>
      </c>
      <c r="B627" s="207" t="s">
        <v>749</v>
      </c>
      <c r="C627" s="203"/>
      <c r="D627" s="204"/>
      <c r="E627" s="199"/>
      <c r="F627" s="200"/>
      <c r="G627" s="205">
        <f t="shared" si="9"/>
        <v>0</v>
      </c>
    </row>
    <row r="628" spans="1:7" s="178" customFormat="1" ht="27.75" customHeight="1" hidden="1">
      <c r="A628" s="206">
        <v>2080904</v>
      </c>
      <c r="B628" s="207" t="s">
        <v>750</v>
      </c>
      <c r="C628" s="203"/>
      <c r="D628" s="204"/>
      <c r="E628" s="199"/>
      <c r="F628" s="200"/>
      <c r="G628" s="205">
        <f t="shared" si="9"/>
        <v>0</v>
      </c>
    </row>
    <row r="629" spans="1:7" s="178" customFormat="1" ht="27.75" customHeight="1" hidden="1">
      <c r="A629" s="206">
        <v>2080905</v>
      </c>
      <c r="B629" s="207" t="s">
        <v>751</v>
      </c>
      <c r="C629" s="203"/>
      <c r="D629" s="204"/>
      <c r="E629" s="199"/>
      <c r="F629" s="200"/>
      <c r="G629" s="205">
        <f t="shared" si="9"/>
        <v>0</v>
      </c>
    </row>
    <row r="630" spans="1:7" s="178" customFormat="1" ht="27.75" customHeight="1">
      <c r="A630" s="206">
        <v>2080999</v>
      </c>
      <c r="B630" s="207" t="s">
        <v>752</v>
      </c>
      <c r="C630" s="203">
        <v>90.228613</v>
      </c>
      <c r="D630" s="204"/>
      <c r="E630" s="199">
        <v>22.5</v>
      </c>
      <c r="F630" s="200"/>
      <c r="G630" s="205">
        <v>29.5</v>
      </c>
    </row>
    <row r="631" spans="1:7" s="178" customFormat="1" ht="27.75" customHeight="1">
      <c r="A631" s="206">
        <v>20810</v>
      </c>
      <c r="B631" s="207" t="s">
        <v>753</v>
      </c>
      <c r="C631" s="203">
        <v>238.56319700000003</v>
      </c>
      <c r="D631" s="204">
        <f>SUM(D632:D637)</f>
        <v>293.13000000000005</v>
      </c>
      <c r="E631" s="199"/>
      <c r="F631" s="200"/>
      <c r="G631" s="205">
        <f t="shared" si="9"/>
        <v>293.13000000000005</v>
      </c>
    </row>
    <row r="632" spans="1:7" s="178" customFormat="1" ht="27.75" customHeight="1">
      <c r="A632" s="206">
        <v>2081001</v>
      </c>
      <c r="B632" s="207" t="s">
        <v>754</v>
      </c>
      <c r="C632" s="203"/>
      <c r="D632" s="204">
        <v>4.3</v>
      </c>
      <c r="E632" s="199"/>
      <c r="F632" s="200"/>
      <c r="G632" s="205">
        <f t="shared" si="9"/>
        <v>4.3</v>
      </c>
    </row>
    <row r="633" spans="1:7" s="178" customFormat="1" ht="27.75" customHeight="1">
      <c r="A633" s="206">
        <v>2081002</v>
      </c>
      <c r="B633" s="207" t="s">
        <v>755</v>
      </c>
      <c r="C633" s="203">
        <v>167.36319699999999</v>
      </c>
      <c r="D633" s="204">
        <v>198.83</v>
      </c>
      <c r="E633" s="199"/>
      <c r="F633" s="200"/>
      <c r="G633" s="205">
        <f t="shared" si="9"/>
        <v>198.83</v>
      </c>
    </row>
    <row r="634" spans="1:7" s="178" customFormat="1" ht="27.75" customHeight="1" hidden="1">
      <c r="A634" s="206">
        <v>2081003</v>
      </c>
      <c r="B634" s="207" t="s">
        <v>756</v>
      </c>
      <c r="C634" s="203"/>
      <c r="D634" s="204"/>
      <c r="E634" s="199"/>
      <c r="F634" s="200"/>
      <c r="G634" s="205">
        <f t="shared" si="9"/>
        <v>0</v>
      </c>
    </row>
    <row r="635" spans="1:7" s="178" customFormat="1" ht="27.75" customHeight="1">
      <c r="A635" s="206">
        <v>2081004</v>
      </c>
      <c r="B635" s="207" t="s">
        <v>757</v>
      </c>
      <c r="C635" s="203">
        <v>1.2</v>
      </c>
      <c r="D635" s="204">
        <v>1.3</v>
      </c>
      <c r="E635" s="199"/>
      <c r="F635" s="200"/>
      <c r="G635" s="205">
        <f t="shared" si="9"/>
        <v>1.3</v>
      </c>
    </row>
    <row r="636" spans="1:7" s="178" customFormat="1" ht="27.75" customHeight="1">
      <c r="A636" s="206">
        <v>2081005</v>
      </c>
      <c r="B636" s="207" t="s">
        <v>758</v>
      </c>
      <c r="C636" s="203">
        <v>70</v>
      </c>
      <c r="D636" s="204"/>
      <c r="E636" s="199"/>
      <c r="F636" s="200"/>
      <c r="G636" s="205">
        <f t="shared" si="9"/>
        <v>0</v>
      </c>
    </row>
    <row r="637" spans="1:7" s="178" customFormat="1" ht="27.75" customHeight="1">
      <c r="A637" s="206">
        <v>2081099</v>
      </c>
      <c r="B637" s="207" t="s">
        <v>759</v>
      </c>
      <c r="C637" s="203"/>
      <c r="D637" s="204">
        <v>88.7</v>
      </c>
      <c r="E637" s="199"/>
      <c r="F637" s="200"/>
      <c r="G637" s="205">
        <f t="shared" si="9"/>
        <v>88.7</v>
      </c>
    </row>
    <row r="638" spans="1:7" s="178" customFormat="1" ht="27.75" customHeight="1">
      <c r="A638" s="206">
        <v>20811</v>
      </c>
      <c r="B638" s="207" t="s">
        <v>760</v>
      </c>
      <c r="C638" s="203">
        <v>106.440941</v>
      </c>
      <c r="D638" s="204">
        <f>SUM(D639:D646)</f>
        <v>181.46</v>
      </c>
      <c r="E638" s="199"/>
      <c r="F638" s="200"/>
      <c r="G638" s="205">
        <v>181.49</v>
      </c>
    </row>
    <row r="639" spans="1:7" s="178" customFormat="1" ht="27.75" customHeight="1" hidden="1">
      <c r="A639" s="206">
        <v>2081101</v>
      </c>
      <c r="B639" s="207" t="s">
        <v>328</v>
      </c>
      <c r="C639" s="203"/>
      <c r="D639" s="204"/>
      <c r="E639" s="199"/>
      <c r="F639" s="200"/>
      <c r="G639" s="205">
        <f t="shared" si="9"/>
        <v>0</v>
      </c>
    </row>
    <row r="640" spans="1:7" s="178" customFormat="1" ht="27.75" customHeight="1" hidden="1">
      <c r="A640" s="206">
        <v>2081102</v>
      </c>
      <c r="B640" s="207" t="s">
        <v>329</v>
      </c>
      <c r="C640" s="203"/>
      <c r="D640" s="204"/>
      <c r="E640" s="199"/>
      <c r="F640" s="200"/>
      <c r="G640" s="205">
        <f t="shared" si="9"/>
        <v>0</v>
      </c>
    </row>
    <row r="641" spans="1:7" s="178" customFormat="1" ht="27.75" customHeight="1" hidden="1">
      <c r="A641" s="206">
        <v>2081103</v>
      </c>
      <c r="B641" s="207" t="s">
        <v>330</v>
      </c>
      <c r="C641" s="203"/>
      <c r="D641" s="204"/>
      <c r="E641" s="199"/>
      <c r="F641" s="200"/>
      <c r="G641" s="205">
        <f t="shared" si="9"/>
        <v>0</v>
      </c>
    </row>
    <row r="642" spans="1:7" s="178" customFormat="1" ht="27.75" customHeight="1">
      <c r="A642" s="206">
        <v>2081104</v>
      </c>
      <c r="B642" s="207" t="s">
        <v>761</v>
      </c>
      <c r="C642" s="203"/>
      <c r="D642" s="204">
        <v>9.6</v>
      </c>
      <c r="E642" s="199"/>
      <c r="F642" s="200"/>
      <c r="G642" s="205">
        <f t="shared" si="9"/>
        <v>9.6</v>
      </c>
    </row>
    <row r="643" spans="1:7" s="178" customFormat="1" ht="27.75" customHeight="1">
      <c r="A643" s="206">
        <v>2081105</v>
      </c>
      <c r="B643" s="207" t="s">
        <v>762</v>
      </c>
      <c r="C643" s="203">
        <v>8.551841</v>
      </c>
      <c r="D643" s="204"/>
      <c r="E643" s="199"/>
      <c r="F643" s="200"/>
      <c r="G643" s="205">
        <f t="shared" si="9"/>
        <v>0</v>
      </c>
    </row>
    <row r="644" spans="1:7" s="178" customFormat="1" ht="27.75" customHeight="1" hidden="1">
      <c r="A644" s="206">
        <v>2081106</v>
      </c>
      <c r="B644" s="207" t="s">
        <v>763</v>
      </c>
      <c r="C644" s="203"/>
      <c r="D644" s="204"/>
      <c r="E644" s="199"/>
      <c r="F644" s="200"/>
      <c r="G644" s="205">
        <f t="shared" si="9"/>
        <v>0</v>
      </c>
    </row>
    <row r="645" spans="1:7" s="178" customFormat="1" ht="27.75" customHeight="1">
      <c r="A645" s="206">
        <v>2081107</v>
      </c>
      <c r="B645" s="207" t="s">
        <v>764</v>
      </c>
      <c r="C645" s="203">
        <v>96.89</v>
      </c>
      <c r="D645" s="204">
        <v>168.86</v>
      </c>
      <c r="E645" s="199"/>
      <c r="F645" s="200"/>
      <c r="G645" s="205">
        <f t="shared" si="9"/>
        <v>168.86</v>
      </c>
    </row>
    <row r="646" spans="1:7" s="178" customFormat="1" ht="27.75" customHeight="1">
      <c r="A646" s="206">
        <v>2081199</v>
      </c>
      <c r="B646" s="207" t="s">
        <v>765</v>
      </c>
      <c r="C646" s="203">
        <v>0.9991</v>
      </c>
      <c r="D646" s="204">
        <v>3</v>
      </c>
      <c r="E646" s="199"/>
      <c r="F646" s="200">
        <v>0.026</v>
      </c>
      <c r="G646" s="205">
        <f t="shared" si="9"/>
        <v>3.026</v>
      </c>
    </row>
    <row r="647" spans="1:7" s="178" customFormat="1" ht="27.75" customHeight="1">
      <c r="A647" s="206">
        <v>20816</v>
      </c>
      <c r="B647" s="207" t="s">
        <v>766</v>
      </c>
      <c r="C647" s="203">
        <v>24.82901</v>
      </c>
      <c r="D647" s="204"/>
      <c r="E647" s="199"/>
      <c r="F647" s="200"/>
      <c r="G647" s="205">
        <f aca="true" t="shared" si="10" ref="G647:G710">D647+E647+F647</f>
        <v>0</v>
      </c>
    </row>
    <row r="648" spans="1:7" s="178" customFormat="1" ht="27.75" customHeight="1" hidden="1">
      <c r="A648" s="206">
        <v>2081601</v>
      </c>
      <c r="B648" s="207" t="s">
        <v>328</v>
      </c>
      <c r="C648" s="203"/>
      <c r="D648" s="204"/>
      <c r="E648" s="199"/>
      <c r="F648" s="200"/>
      <c r="G648" s="205">
        <f t="shared" si="10"/>
        <v>0</v>
      </c>
    </row>
    <row r="649" spans="1:7" s="178" customFormat="1" ht="27.75" customHeight="1">
      <c r="A649" s="206">
        <v>2081602</v>
      </c>
      <c r="B649" s="207" t="s">
        <v>329</v>
      </c>
      <c r="C649" s="203">
        <v>0.2</v>
      </c>
      <c r="D649" s="204"/>
      <c r="E649" s="199"/>
      <c r="F649" s="200"/>
      <c r="G649" s="205">
        <f t="shared" si="10"/>
        <v>0</v>
      </c>
    </row>
    <row r="650" spans="1:7" s="178" customFormat="1" ht="27.75" customHeight="1" hidden="1">
      <c r="A650" s="206">
        <v>2081603</v>
      </c>
      <c r="B650" s="207" t="s">
        <v>330</v>
      </c>
      <c r="C650" s="203"/>
      <c r="D650" s="204"/>
      <c r="E650" s="199"/>
      <c r="F650" s="200"/>
      <c r="G650" s="205">
        <f t="shared" si="10"/>
        <v>0</v>
      </c>
    </row>
    <row r="651" spans="1:7" s="178" customFormat="1" ht="27.75" customHeight="1">
      <c r="A651" s="206">
        <v>2081699</v>
      </c>
      <c r="B651" s="207" t="s">
        <v>767</v>
      </c>
      <c r="C651" s="203">
        <v>24.62901</v>
      </c>
      <c r="D651" s="204"/>
      <c r="E651" s="199"/>
      <c r="F651" s="200"/>
      <c r="G651" s="205">
        <f t="shared" si="10"/>
        <v>0</v>
      </c>
    </row>
    <row r="652" spans="1:7" s="178" customFormat="1" ht="27.75" customHeight="1">
      <c r="A652" s="206">
        <v>20819</v>
      </c>
      <c r="B652" s="207" t="s">
        <v>768</v>
      </c>
      <c r="C652" s="203">
        <v>203.2524</v>
      </c>
      <c r="D652" s="204">
        <v>111.59</v>
      </c>
      <c r="E652" s="199"/>
      <c r="F652" s="200"/>
      <c r="G652" s="205">
        <v>120.85</v>
      </c>
    </row>
    <row r="653" spans="1:7" s="178" customFormat="1" ht="27.75" customHeight="1">
      <c r="A653" s="206">
        <v>2081901</v>
      </c>
      <c r="B653" s="207" t="s">
        <v>769</v>
      </c>
      <c r="C653" s="203"/>
      <c r="D653" s="204"/>
      <c r="E653" s="199"/>
      <c r="F653" s="200">
        <v>9.26</v>
      </c>
      <c r="G653" s="205">
        <f t="shared" si="10"/>
        <v>9.26</v>
      </c>
    </row>
    <row r="654" spans="1:7" s="178" customFormat="1" ht="27.75" customHeight="1">
      <c r="A654" s="206">
        <v>2081902</v>
      </c>
      <c r="B654" s="207" t="s">
        <v>770</v>
      </c>
      <c r="C654" s="203">
        <v>203.2524</v>
      </c>
      <c r="D654" s="204">
        <v>111.59</v>
      </c>
      <c r="E654" s="199"/>
      <c r="F654" s="200"/>
      <c r="G654" s="205">
        <f t="shared" si="10"/>
        <v>111.59</v>
      </c>
    </row>
    <row r="655" spans="1:7" s="178" customFormat="1" ht="27.75" customHeight="1">
      <c r="A655" s="206">
        <v>20820</v>
      </c>
      <c r="B655" s="207" t="s">
        <v>771</v>
      </c>
      <c r="C655" s="203">
        <v>14.912</v>
      </c>
      <c r="D655" s="204">
        <v>18.82</v>
      </c>
      <c r="E655" s="199"/>
      <c r="F655" s="200"/>
      <c r="G655" s="205">
        <v>174.45</v>
      </c>
    </row>
    <row r="656" spans="1:7" s="178" customFormat="1" ht="27.75" customHeight="1">
      <c r="A656" s="206">
        <v>2082001</v>
      </c>
      <c r="B656" s="207" t="s">
        <v>772</v>
      </c>
      <c r="C656" s="203">
        <v>14.912</v>
      </c>
      <c r="D656" s="204">
        <v>18.82</v>
      </c>
      <c r="E656" s="199"/>
      <c r="F656" s="200">
        <v>155.63</v>
      </c>
      <c r="G656" s="205">
        <f t="shared" si="10"/>
        <v>174.45</v>
      </c>
    </row>
    <row r="657" spans="1:7" s="178" customFormat="1" ht="27.75" customHeight="1" hidden="1">
      <c r="A657" s="206">
        <v>2082002</v>
      </c>
      <c r="B657" s="207" t="s">
        <v>773</v>
      </c>
      <c r="C657" s="203"/>
      <c r="D657" s="204"/>
      <c r="E657" s="199"/>
      <c r="F657" s="200"/>
      <c r="G657" s="205">
        <f t="shared" si="10"/>
        <v>0</v>
      </c>
    </row>
    <row r="658" spans="1:7" s="178" customFormat="1" ht="27.75" customHeight="1">
      <c r="A658" s="206">
        <v>20821</v>
      </c>
      <c r="B658" s="207" t="s">
        <v>774</v>
      </c>
      <c r="C658" s="203"/>
      <c r="D658" s="204">
        <v>41.49</v>
      </c>
      <c r="E658" s="199"/>
      <c r="F658" s="200"/>
      <c r="G658" s="205">
        <f t="shared" si="10"/>
        <v>41.49</v>
      </c>
    </row>
    <row r="659" spans="1:7" s="178" customFormat="1" ht="27.75" customHeight="1" hidden="1">
      <c r="A659" s="206">
        <v>2082101</v>
      </c>
      <c r="B659" s="207" t="s">
        <v>775</v>
      </c>
      <c r="C659" s="203"/>
      <c r="D659" s="204"/>
      <c r="E659" s="199"/>
      <c r="F659" s="200"/>
      <c r="G659" s="205">
        <f t="shared" si="10"/>
        <v>0</v>
      </c>
    </row>
    <row r="660" spans="1:7" s="178" customFormat="1" ht="27.75" customHeight="1">
      <c r="A660" s="206">
        <v>2082102</v>
      </c>
      <c r="B660" s="207" t="s">
        <v>776</v>
      </c>
      <c r="C660" s="203"/>
      <c r="D660" s="204">
        <v>41.49</v>
      </c>
      <c r="E660" s="199"/>
      <c r="F660" s="200"/>
      <c r="G660" s="205">
        <f t="shared" si="10"/>
        <v>41.49</v>
      </c>
    </row>
    <row r="661" spans="1:7" s="178" customFormat="1" ht="27.75" customHeight="1" hidden="1">
      <c r="A661" s="206">
        <v>20824</v>
      </c>
      <c r="B661" s="207" t="s">
        <v>777</v>
      </c>
      <c r="C661" s="203"/>
      <c r="D661" s="204"/>
      <c r="E661" s="199"/>
      <c r="F661" s="200"/>
      <c r="G661" s="205">
        <f t="shared" si="10"/>
        <v>0</v>
      </c>
    </row>
    <row r="662" spans="1:7" s="178" customFormat="1" ht="27.75" customHeight="1" hidden="1">
      <c r="A662" s="206">
        <v>2082401</v>
      </c>
      <c r="B662" s="207" t="s">
        <v>778</v>
      </c>
      <c r="C662" s="203"/>
      <c r="D662" s="204"/>
      <c r="E662" s="199"/>
      <c r="F662" s="200"/>
      <c r="G662" s="205">
        <f t="shared" si="10"/>
        <v>0</v>
      </c>
    </row>
    <row r="663" spans="1:7" s="178" customFormat="1" ht="27.75" customHeight="1" hidden="1">
      <c r="A663" s="206">
        <v>2082402</v>
      </c>
      <c r="B663" s="207" t="s">
        <v>779</v>
      </c>
      <c r="C663" s="203"/>
      <c r="D663" s="204"/>
      <c r="E663" s="199"/>
      <c r="F663" s="200"/>
      <c r="G663" s="205">
        <f t="shared" si="10"/>
        <v>0</v>
      </c>
    </row>
    <row r="664" spans="1:7" s="178" customFormat="1" ht="27.75" customHeight="1">
      <c r="A664" s="206">
        <v>20825</v>
      </c>
      <c r="B664" s="207" t="s">
        <v>780</v>
      </c>
      <c r="C664" s="203"/>
      <c r="D664" s="204">
        <v>23.81</v>
      </c>
      <c r="E664" s="199"/>
      <c r="F664" s="200"/>
      <c r="G664" s="205">
        <f t="shared" si="10"/>
        <v>23.81</v>
      </c>
    </row>
    <row r="665" spans="1:7" s="178" customFormat="1" ht="27.75" customHeight="1" hidden="1">
      <c r="A665" s="206">
        <v>2082501</v>
      </c>
      <c r="B665" s="207" t="s">
        <v>781</v>
      </c>
      <c r="C665" s="203"/>
      <c r="D665" s="204"/>
      <c r="E665" s="199"/>
      <c r="F665" s="200"/>
      <c r="G665" s="205">
        <f t="shared" si="10"/>
        <v>0</v>
      </c>
    </row>
    <row r="666" spans="1:7" s="178" customFormat="1" ht="27.75" customHeight="1">
      <c r="A666" s="206">
        <v>2082502</v>
      </c>
      <c r="B666" s="207" t="s">
        <v>782</v>
      </c>
      <c r="C666" s="203"/>
      <c r="D666" s="204">
        <v>23.81</v>
      </c>
      <c r="E666" s="199"/>
      <c r="F666" s="200"/>
      <c r="G666" s="205">
        <f t="shared" si="10"/>
        <v>23.81</v>
      </c>
    </row>
    <row r="667" spans="1:7" s="178" customFormat="1" ht="27.75" customHeight="1">
      <c r="A667" s="206">
        <v>20826</v>
      </c>
      <c r="B667" s="207" t="s">
        <v>783</v>
      </c>
      <c r="C667" s="203">
        <v>9.778</v>
      </c>
      <c r="D667" s="204">
        <v>9.6</v>
      </c>
      <c r="E667" s="199"/>
      <c r="F667" s="200"/>
      <c r="G667" s="205">
        <f t="shared" si="10"/>
        <v>9.6</v>
      </c>
    </row>
    <row r="668" spans="1:7" s="178" customFormat="1" ht="27.75" customHeight="1" hidden="1">
      <c r="A668" s="206">
        <v>2082601</v>
      </c>
      <c r="B668" s="207" t="s">
        <v>784</v>
      </c>
      <c r="C668" s="203"/>
      <c r="D668" s="204"/>
      <c r="E668" s="199"/>
      <c r="F668" s="200"/>
      <c r="G668" s="205">
        <f t="shared" si="10"/>
        <v>0</v>
      </c>
    </row>
    <row r="669" spans="1:7" s="178" customFormat="1" ht="27.75" customHeight="1">
      <c r="A669" s="206">
        <v>2082602</v>
      </c>
      <c r="B669" s="207" t="s">
        <v>785</v>
      </c>
      <c r="C669" s="203">
        <v>9.778</v>
      </c>
      <c r="D669" s="204">
        <v>9.6</v>
      </c>
      <c r="E669" s="199"/>
      <c r="F669" s="200"/>
      <c r="G669" s="205">
        <f t="shared" si="10"/>
        <v>9.6</v>
      </c>
    </row>
    <row r="670" spans="1:7" s="178" customFormat="1" ht="27.75" customHeight="1" hidden="1">
      <c r="A670" s="206">
        <v>2082699</v>
      </c>
      <c r="B670" s="207" t="s">
        <v>786</v>
      </c>
      <c r="C670" s="203"/>
      <c r="D670" s="204"/>
      <c r="E670" s="199"/>
      <c r="F670" s="200"/>
      <c r="G670" s="205">
        <f t="shared" si="10"/>
        <v>0</v>
      </c>
    </row>
    <row r="671" spans="1:7" s="178" customFormat="1" ht="27.75" customHeight="1" hidden="1">
      <c r="A671" s="206">
        <v>20827</v>
      </c>
      <c r="B671" s="207" t="s">
        <v>787</v>
      </c>
      <c r="C671" s="203"/>
      <c r="D671" s="204"/>
      <c r="E671" s="199"/>
      <c r="F671" s="200"/>
      <c r="G671" s="205">
        <f t="shared" si="10"/>
        <v>0</v>
      </c>
    </row>
    <row r="672" spans="1:7" s="178" customFormat="1" ht="27.75" customHeight="1" hidden="1">
      <c r="A672" s="206">
        <v>2082701</v>
      </c>
      <c r="B672" s="207" t="s">
        <v>788</v>
      </c>
      <c r="C672" s="203"/>
      <c r="D672" s="204"/>
      <c r="E672" s="199"/>
      <c r="F672" s="200"/>
      <c r="G672" s="205">
        <f t="shared" si="10"/>
        <v>0</v>
      </c>
    </row>
    <row r="673" spans="1:7" s="178" customFormat="1" ht="27.75" customHeight="1" hidden="1">
      <c r="A673" s="206">
        <v>2082702</v>
      </c>
      <c r="B673" s="207" t="s">
        <v>789</v>
      </c>
      <c r="C673" s="203"/>
      <c r="D673" s="204"/>
      <c r="E673" s="199"/>
      <c r="F673" s="200"/>
      <c r="G673" s="205">
        <f t="shared" si="10"/>
        <v>0</v>
      </c>
    </row>
    <row r="674" spans="1:7" s="178" customFormat="1" ht="27.75" customHeight="1" hidden="1">
      <c r="A674" s="206">
        <v>2082703</v>
      </c>
      <c r="B674" s="207" t="s">
        <v>790</v>
      </c>
      <c r="C674" s="203"/>
      <c r="D674" s="204"/>
      <c r="E674" s="199"/>
      <c r="F674" s="200"/>
      <c r="G674" s="205">
        <f t="shared" si="10"/>
        <v>0</v>
      </c>
    </row>
    <row r="675" spans="1:7" s="178" customFormat="1" ht="27.75" customHeight="1" hidden="1">
      <c r="A675" s="206">
        <v>2082799</v>
      </c>
      <c r="B675" s="207" t="s">
        <v>791</v>
      </c>
      <c r="C675" s="203"/>
      <c r="D675" s="204"/>
      <c r="E675" s="199"/>
      <c r="F675" s="200"/>
      <c r="G675" s="205">
        <f t="shared" si="10"/>
        <v>0</v>
      </c>
    </row>
    <row r="676" spans="1:7" s="178" customFormat="1" ht="27.75" customHeight="1">
      <c r="A676" s="206">
        <v>20828</v>
      </c>
      <c r="B676" s="207" t="s">
        <v>792</v>
      </c>
      <c r="C676" s="203">
        <v>19.417970999999998</v>
      </c>
      <c r="D676" s="204">
        <v>1.4</v>
      </c>
      <c r="E676" s="199"/>
      <c r="F676" s="200"/>
      <c r="G676" s="205">
        <v>1.64</v>
      </c>
    </row>
    <row r="677" spans="1:7" s="178" customFormat="1" ht="27.75" customHeight="1">
      <c r="A677" s="206">
        <v>2082801</v>
      </c>
      <c r="B677" s="207" t="s">
        <v>328</v>
      </c>
      <c r="C677" s="203"/>
      <c r="D677" s="204">
        <v>1.4</v>
      </c>
      <c r="E677" s="199"/>
      <c r="F677" s="200"/>
      <c r="G677" s="205">
        <f t="shared" si="10"/>
        <v>1.4</v>
      </c>
    </row>
    <row r="678" spans="1:7" s="178" customFormat="1" ht="27.75" customHeight="1" hidden="1">
      <c r="A678" s="206">
        <v>2082802</v>
      </c>
      <c r="B678" s="207" t="s">
        <v>329</v>
      </c>
      <c r="C678" s="203"/>
      <c r="D678" s="204"/>
      <c r="E678" s="199"/>
      <c r="F678" s="200"/>
      <c r="G678" s="205">
        <f t="shared" si="10"/>
        <v>0</v>
      </c>
    </row>
    <row r="679" spans="1:7" s="178" customFormat="1" ht="27.75" customHeight="1" hidden="1">
      <c r="A679" s="206">
        <v>2082803</v>
      </c>
      <c r="B679" s="207" t="s">
        <v>330</v>
      </c>
      <c r="C679" s="203"/>
      <c r="D679" s="204"/>
      <c r="E679" s="199"/>
      <c r="F679" s="200"/>
      <c r="G679" s="205">
        <f t="shared" si="10"/>
        <v>0</v>
      </c>
    </row>
    <row r="680" spans="1:7" s="178" customFormat="1" ht="27.75" customHeight="1" hidden="1">
      <c r="A680" s="206">
        <v>2082804</v>
      </c>
      <c r="B680" s="207" t="s">
        <v>793</v>
      </c>
      <c r="C680" s="203"/>
      <c r="D680" s="204"/>
      <c r="E680" s="199"/>
      <c r="F680" s="200"/>
      <c r="G680" s="205">
        <f t="shared" si="10"/>
        <v>0</v>
      </c>
    </row>
    <row r="681" spans="1:7" s="178" customFormat="1" ht="27.75" customHeight="1" hidden="1">
      <c r="A681" s="206">
        <v>2082805</v>
      </c>
      <c r="B681" s="207" t="s">
        <v>794</v>
      </c>
      <c r="C681" s="203"/>
      <c r="D681" s="204"/>
      <c r="E681" s="199"/>
      <c r="F681" s="200"/>
      <c r="G681" s="205">
        <f t="shared" si="10"/>
        <v>0</v>
      </c>
    </row>
    <row r="682" spans="1:7" s="178" customFormat="1" ht="27.75" customHeight="1" hidden="1">
      <c r="A682" s="206">
        <v>2082850</v>
      </c>
      <c r="B682" s="207" t="s">
        <v>337</v>
      </c>
      <c r="C682" s="203"/>
      <c r="D682" s="204"/>
      <c r="E682" s="199"/>
      <c r="F682" s="200"/>
      <c r="G682" s="205">
        <f t="shared" si="10"/>
        <v>0</v>
      </c>
    </row>
    <row r="683" spans="1:7" s="178" customFormat="1" ht="27.75" customHeight="1">
      <c r="A683" s="206">
        <v>2082899</v>
      </c>
      <c r="B683" s="207" t="s">
        <v>795</v>
      </c>
      <c r="C683" s="203">
        <v>19.417970999999998</v>
      </c>
      <c r="D683" s="204">
        <v>0.24</v>
      </c>
      <c r="E683" s="199"/>
      <c r="F683" s="200"/>
      <c r="G683" s="205">
        <f t="shared" si="10"/>
        <v>0.24</v>
      </c>
    </row>
    <row r="684" spans="1:7" s="178" customFormat="1" ht="27.75" customHeight="1">
      <c r="A684" s="206">
        <v>20899</v>
      </c>
      <c r="B684" s="207" t="s">
        <v>796</v>
      </c>
      <c r="C684" s="203">
        <v>110.87651899999999</v>
      </c>
      <c r="D684" s="204">
        <v>9.18</v>
      </c>
      <c r="E684" s="199"/>
      <c r="F684" s="200"/>
      <c r="G684" s="205">
        <f t="shared" si="10"/>
        <v>9.18</v>
      </c>
    </row>
    <row r="685" spans="1:7" s="178" customFormat="1" ht="27.75" customHeight="1">
      <c r="A685" s="206">
        <v>2089901</v>
      </c>
      <c r="B685" s="207" t="s">
        <v>796</v>
      </c>
      <c r="C685" s="203"/>
      <c r="D685" s="204">
        <v>9.18</v>
      </c>
      <c r="E685" s="199"/>
      <c r="F685" s="200"/>
      <c r="G685" s="205">
        <f t="shared" si="10"/>
        <v>9.18</v>
      </c>
    </row>
    <row r="686" spans="1:7" s="178" customFormat="1" ht="27.75" customHeight="1">
      <c r="A686" s="206">
        <v>210</v>
      </c>
      <c r="B686" s="207" t="s">
        <v>797</v>
      </c>
      <c r="C686" s="203">
        <v>2680.384993</v>
      </c>
      <c r="D686" s="204">
        <v>2117.08</v>
      </c>
      <c r="E686" s="199"/>
      <c r="F686" s="200"/>
      <c r="G686" s="205">
        <f>2433.88-120</f>
        <v>2313.88</v>
      </c>
    </row>
    <row r="687" spans="1:7" s="178" customFormat="1" ht="27.75" customHeight="1">
      <c r="A687" s="206">
        <v>21001</v>
      </c>
      <c r="B687" s="207" t="s">
        <v>798</v>
      </c>
      <c r="C687" s="203">
        <v>117.936796</v>
      </c>
      <c r="D687" s="204">
        <f>SUM(D688:D691)</f>
        <v>657.41</v>
      </c>
      <c r="E687" s="199"/>
      <c r="F687" s="200"/>
      <c r="G687" s="205">
        <v>740.04</v>
      </c>
    </row>
    <row r="688" spans="1:7" s="178" customFormat="1" ht="27.75" customHeight="1">
      <c r="A688" s="206">
        <v>2100101</v>
      </c>
      <c r="B688" s="207" t="s">
        <v>328</v>
      </c>
      <c r="C688" s="203">
        <v>65.88122</v>
      </c>
      <c r="D688" s="204"/>
      <c r="E688" s="199"/>
      <c r="F688" s="200"/>
      <c r="G688" s="205">
        <f t="shared" si="10"/>
        <v>0</v>
      </c>
    </row>
    <row r="689" spans="1:7" s="178" customFormat="1" ht="27.75" customHeight="1">
      <c r="A689" s="206">
        <v>2100102</v>
      </c>
      <c r="B689" s="207" t="s">
        <v>329</v>
      </c>
      <c r="C689" s="203">
        <v>42.138383000000005</v>
      </c>
      <c r="D689" s="204">
        <v>233.17</v>
      </c>
      <c r="E689" s="199"/>
      <c r="F689" s="200"/>
      <c r="G689" s="205">
        <f t="shared" si="10"/>
        <v>233.17</v>
      </c>
    </row>
    <row r="690" spans="1:7" s="178" customFormat="1" ht="27.75" customHeight="1" hidden="1">
      <c r="A690" s="206">
        <v>2100103</v>
      </c>
      <c r="B690" s="207" t="s">
        <v>330</v>
      </c>
      <c r="C690" s="203"/>
      <c r="D690" s="204"/>
      <c r="E690" s="199"/>
      <c r="F690" s="200"/>
      <c r="G690" s="205">
        <f t="shared" si="10"/>
        <v>0</v>
      </c>
    </row>
    <row r="691" spans="1:7" s="178" customFormat="1" ht="27.75" customHeight="1">
      <c r="A691" s="206">
        <v>2100199</v>
      </c>
      <c r="B691" s="207" t="s">
        <v>799</v>
      </c>
      <c r="C691" s="203">
        <v>9.917193</v>
      </c>
      <c r="D691" s="204">
        <v>424.24</v>
      </c>
      <c r="E691" s="199">
        <f>70.73+2</f>
        <v>72.73</v>
      </c>
      <c r="F691" s="200">
        <v>9.9</v>
      </c>
      <c r="G691" s="205">
        <f t="shared" si="10"/>
        <v>506.87</v>
      </c>
    </row>
    <row r="692" spans="1:7" s="178" customFormat="1" ht="27.75" customHeight="1">
      <c r="A692" s="206">
        <v>21002</v>
      </c>
      <c r="B692" s="207" t="s">
        <v>800</v>
      </c>
      <c r="C692" s="203">
        <v>10.58</v>
      </c>
      <c r="D692" s="204"/>
      <c r="E692" s="199"/>
      <c r="F692" s="200"/>
      <c r="G692" s="205">
        <v>5</v>
      </c>
    </row>
    <row r="693" spans="1:7" s="178" customFormat="1" ht="27.75" customHeight="1" hidden="1">
      <c r="A693" s="206">
        <v>2100201</v>
      </c>
      <c r="B693" s="207" t="s">
        <v>801</v>
      </c>
      <c r="C693" s="203"/>
      <c r="D693" s="204"/>
      <c r="E693" s="199"/>
      <c r="F693" s="200"/>
      <c r="G693" s="205">
        <f t="shared" si="10"/>
        <v>0</v>
      </c>
    </row>
    <row r="694" spans="1:7" s="178" customFormat="1" ht="27.75" customHeight="1">
      <c r="A694" s="206">
        <v>2100202</v>
      </c>
      <c r="B694" s="207" t="s">
        <v>802</v>
      </c>
      <c r="C694" s="203"/>
      <c r="D694" s="204"/>
      <c r="E694" s="199"/>
      <c r="F694" s="200">
        <v>5</v>
      </c>
      <c r="G694" s="205">
        <f t="shared" si="10"/>
        <v>5</v>
      </c>
    </row>
    <row r="695" spans="1:7" s="178" customFormat="1" ht="27.75" customHeight="1" hidden="1">
      <c r="A695" s="206">
        <v>2100203</v>
      </c>
      <c r="B695" s="207" t="s">
        <v>803</v>
      </c>
      <c r="C695" s="203"/>
      <c r="D695" s="204"/>
      <c r="E695" s="199"/>
      <c r="F695" s="200"/>
      <c r="G695" s="205">
        <f t="shared" si="10"/>
        <v>0</v>
      </c>
    </row>
    <row r="696" spans="1:7" s="178" customFormat="1" ht="27.75" customHeight="1" hidden="1">
      <c r="A696" s="206">
        <v>2100204</v>
      </c>
      <c r="B696" s="207" t="s">
        <v>804</v>
      </c>
      <c r="C696" s="203"/>
      <c r="D696" s="204"/>
      <c r="E696" s="199"/>
      <c r="F696" s="200"/>
      <c r="G696" s="205">
        <f t="shared" si="10"/>
        <v>0</v>
      </c>
    </row>
    <row r="697" spans="1:7" s="178" customFormat="1" ht="27.75" customHeight="1" hidden="1">
      <c r="A697" s="206">
        <v>2100205</v>
      </c>
      <c r="B697" s="207" t="s">
        <v>805</v>
      </c>
      <c r="C697" s="203"/>
      <c r="D697" s="204"/>
      <c r="E697" s="199"/>
      <c r="F697" s="200"/>
      <c r="G697" s="205">
        <f t="shared" si="10"/>
        <v>0</v>
      </c>
    </row>
    <row r="698" spans="1:7" s="178" customFormat="1" ht="27.75" customHeight="1" hidden="1">
      <c r="A698" s="206">
        <v>2100206</v>
      </c>
      <c r="B698" s="207" t="s">
        <v>806</v>
      </c>
      <c r="C698" s="203"/>
      <c r="D698" s="204"/>
      <c r="E698" s="199"/>
      <c r="F698" s="200"/>
      <c r="G698" s="205">
        <f t="shared" si="10"/>
        <v>0</v>
      </c>
    </row>
    <row r="699" spans="1:7" s="178" customFormat="1" ht="27.75" customHeight="1" hidden="1">
      <c r="A699" s="206">
        <v>2100207</v>
      </c>
      <c r="B699" s="207" t="s">
        <v>807</v>
      </c>
      <c r="C699" s="203"/>
      <c r="D699" s="204"/>
      <c r="E699" s="199"/>
      <c r="F699" s="200"/>
      <c r="G699" s="205">
        <f t="shared" si="10"/>
        <v>0</v>
      </c>
    </row>
    <row r="700" spans="1:7" s="178" customFormat="1" ht="27.75" customHeight="1" hidden="1">
      <c r="A700" s="206">
        <v>2100208</v>
      </c>
      <c r="B700" s="207" t="s">
        <v>808</v>
      </c>
      <c r="C700" s="203"/>
      <c r="D700" s="204"/>
      <c r="E700" s="199"/>
      <c r="F700" s="200"/>
      <c r="G700" s="205">
        <f t="shared" si="10"/>
        <v>0</v>
      </c>
    </row>
    <row r="701" spans="1:7" s="178" customFormat="1" ht="27.75" customHeight="1" hidden="1">
      <c r="A701" s="206">
        <v>2100209</v>
      </c>
      <c r="B701" s="207" t="s">
        <v>809</v>
      </c>
      <c r="C701" s="203"/>
      <c r="D701" s="204"/>
      <c r="E701" s="199"/>
      <c r="F701" s="200"/>
      <c r="G701" s="205">
        <f t="shared" si="10"/>
        <v>0</v>
      </c>
    </row>
    <row r="702" spans="1:7" s="178" customFormat="1" ht="27.75" customHeight="1" hidden="1">
      <c r="A702" s="206">
        <v>2100210</v>
      </c>
      <c r="B702" s="207" t="s">
        <v>810</v>
      </c>
      <c r="C702" s="203"/>
      <c r="D702" s="204"/>
      <c r="E702" s="199"/>
      <c r="F702" s="200"/>
      <c r="G702" s="205">
        <f t="shared" si="10"/>
        <v>0</v>
      </c>
    </row>
    <row r="703" spans="1:7" s="178" customFormat="1" ht="27.75" customHeight="1" hidden="1">
      <c r="A703" s="206">
        <v>2100211</v>
      </c>
      <c r="B703" s="207" t="s">
        <v>811</v>
      </c>
      <c r="C703" s="203"/>
      <c r="D703" s="204"/>
      <c r="E703" s="199"/>
      <c r="F703" s="200"/>
      <c r="G703" s="205">
        <f t="shared" si="10"/>
        <v>0</v>
      </c>
    </row>
    <row r="704" spans="1:7" s="178" customFormat="1" ht="27.75" customHeight="1">
      <c r="A704" s="206">
        <v>2100299</v>
      </c>
      <c r="B704" s="207" t="s">
        <v>812</v>
      </c>
      <c r="C704" s="203">
        <v>10.58</v>
      </c>
      <c r="D704" s="204"/>
      <c r="E704" s="199"/>
      <c r="F704" s="200"/>
      <c r="G704" s="205">
        <f t="shared" si="10"/>
        <v>0</v>
      </c>
    </row>
    <row r="705" spans="1:7" s="178" customFormat="1" ht="27.75" customHeight="1">
      <c r="A705" s="206">
        <v>21003</v>
      </c>
      <c r="B705" s="207" t="s">
        <v>813</v>
      </c>
      <c r="C705" s="203">
        <v>1026.114875</v>
      </c>
      <c r="D705" s="204">
        <v>346.47</v>
      </c>
      <c r="E705" s="199"/>
      <c r="F705" s="200"/>
      <c r="G705" s="205">
        <f>350.51-120</f>
        <v>230.51</v>
      </c>
    </row>
    <row r="706" spans="1:7" s="178" customFormat="1" ht="27.75" customHeight="1" hidden="1">
      <c r="A706" s="206">
        <v>2100301</v>
      </c>
      <c r="B706" s="207" t="s">
        <v>814</v>
      </c>
      <c r="C706" s="203"/>
      <c r="D706" s="204"/>
      <c r="E706" s="199"/>
      <c r="F706" s="200"/>
      <c r="G706" s="205">
        <f t="shared" si="10"/>
        <v>0</v>
      </c>
    </row>
    <row r="707" spans="1:7" s="178" customFormat="1" ht="27.75" customHeight="1" hidden="1">
      <c r="A707" s="206">
        <v>2100302</v>
      </c>
      <c r="B707" s="207" t="s">
        <v>815</v>
      </c>
      <c r="C707" s="203"/>
      <c r="D707" s="204"/>
      <c r="E707" s="199"/>
      <c r="F707" s="200"/>
      <c r="G707" s="205">
        <f t="shared" si="10"/>
        <v>0</v>
      </c>
    </row>
    <row r="708" spans="1:7" s="178" customFormat="1" ht="27.75" customHeight="1">
      <c r="A708" s="206">
        <v>2100399</v>
      </c>
      <c r="B708" s="207" t="s">
        <v>816</v>
      </c>
      <c r="C708" s="203">
        <v>1026.114875</v>
      </c>
      <c r="D708" s="204">
        <v>346.47</v>
      </c>
      <c r="E708" s="199"/>
      <c r="F708" s="200">
        <v>4.04</v>
      </c>
      <c r="G708" s="205">
        <f>D708+E708+F708-120</f>
        <v>230.51000000000005</v>
      </c>
    </row>
    <row r="709" spans="1:7" s="178" customFormat="1" ht="27.75" customHeight="1">
      <c r="A709" s="206">
        <v>21004</v>
      </c>
      <c r="B709" s="207" t="s">
        <v>817</v>
      </c>
      <c r="C709" s="203">
        <v>766.295664</v>
      </c>
      <c r="D709" s="204">
        <f>SUM(D710:D720)</f>
        <v>267.32</v>
      </c>
      <c r="E709" s="199"/>
      <c r="F709" s="200"/>
      <c r="G709" s="205">
        <v>466.48</v>
      </c>
    </row>
    <row r="710" spans="1:7" s="178" customFormat="1" ht="27.75" customHeight="1" hidden="1">
      <c r="A710" s="206">
        <v>2100401</v>
      </c>
      <c r="B710" s="207" t="s">
        <v>818</v>
      </c>
      <c r="C710" s="203"/>
      <c r="D710" s="204"/>
      <c r="E710" s="199"/>
      <c r="F710" s="200"/>
      <c r="G710" s="205">
        <f t="shared" si="10"/>
        <v>0</v>
      </c>
    </row>
    <row r="711" spans="1:7" s="178" customFormat="1" ht="27.75" customHeight="1">
      <c r="A711" s="206">
        <v>2100402</v>
      </c>
      <c r="B711" s="207" t="s">
        <v>819</v>
      </c>
      <c r="C711" s="203">
        <v>2.88</v>
      </c>
      <c r="D711" s="204">
        <v>3.12</v>
      </c>
      <c r="E711" s="199"/>
      <c r="F711" s="200"/>
      <c r="G711" s="205">
        <f aca="true" t="shared" si="11" ref="G711:G774">D711+E711+F711</f>
        <v>3.12</v>
      </c>
    </row>
    <row r="712" spans="1:7" s="178" customFormat="1" ht="27.75" customHeight="1" hidden="1">
      <c r="A712" s="206">
        <v>2100403</v>
      </c>
      <c r="B712" s="207" t="s">
        <v>820</v>
      </c>
      <c r="C712" s="203"/>
      <c r="D712" s="204"/>
      <c r="E712" s="199"/>
      <c r="F712" s="200"/>
      <c r="G712" s="205">
        <f t="shared" si="11"/>
        <v>0</v>
      </c>
    </row>
    <row r="713" spans="1:7" s="178" customFormat="1" ht="27.75" customHeight="1" hidden="1">
      <c r="A713" s="206">
        <v>2100404</v>
      </c>
      <c r="B713" s="207" t="s">
        <v>821</v>
      </c>
      <c r="C713" s="203"/>
      <c r="D713" s="204"/>
      <c r="E713" s="199"/>
      <c r="F713" s="200"/>
      <c r="G713" s="205">
        <f t="shared" si="11"/>
        <v>0</v>
      </c>
    </row>
    <row r="714" spans="1:7" s="178" customFormat="1" ht="27.75" customHeight="1" hidden="1">
      <c r="A714" s="206">
        <v>2100405</v>
      </c>
      <c r="B714" s="207" t="s">
        <v>822</v>
      </c>
      <c r="C714" s="203"/>
      <c r="D714" s="204"/>
      <c r="E714" s="199"/>
      <c r="F714" s="200"/>
      <c r="G714" s="205">
        <f t="shared" si="11"/>
        <v>0</v>
      </c>
    </row>
    <row r="715" spans="1:7" s="178" customFormat="1" ht="27.75" customHeight="1" hidden="1">
      <c r="A715" s="206">
        <v>2100406</v>
      </c>
      <c r="B715" s="207" t="s">
        <v>823</v>
      </c>
      <c r="C715" s="203"/>
      <c r="D715" s="204"/>
      <c r="E715" s="199"/>
      <c r="F715" s="200"/>
      <c r="G715" s="205">
        <f t="shared" si="11"/>
        <v>0</v>
      </c>
    </row>
    <row r="716" spans="1:7" s="178" customFormat="1" ht="27.75" customHeight="1" hidden="1">
      <c r="A716" s="206">
        <v>2100407</v>
      </c>
      <c r="B716" s="207" t="s">
        <v>824</v>
      </c>
      <c r="C716" s="203"/>
      <c r="D716" s="204"/>
      <c r="E716" s="199"/>
      <c r="F716" s="200"/>
      <c r="G716" s="205">
        <f t="shared" si="11"/>
        <v>0</v>
      </c>
    </row>
    <row r="717" spans="1:7" s="178" customFormat="1" ht="27.75" customHeight="1">
      <c r="A717" s="206">
        <v>2100408</v>
      </c>
      <c r="B717" s="207" t="s">
        <v>825</v>
      </c>
      <c r="C717" s="203">
        <v>315.17296400000004</v>
      </c>
      <c r="D717" s="204">
        <v>162</v>
      </c>
      <c r="E717" s="199"/>
      <c r="F717" s="200">
        <v>170.54</v>
      </c>
      <c r="G717" s="205">
        <f t="shared" si="11"/>
        <v>332.53999999999996</v>
      </c>
    </row>
    <row r="718" spans="1:7" s="178" customFormat="1" ht="27.75" customHeight="1">
      <c r="A718" s="206">
        <v>2100409</v>
      </c>
      <c r="B718" s="207" t="s">
        <v>826</v>
      </c>
      <c r="C718" s="203">
        <v>1.125</v>
      </c>
      <c r="D718" s="204">
        <v>0.7</v>
      </c>
      <c r="E718" s="199">
        <v>0.7</v>
      </c>
      <c r="F718" s="200">
        <v>19.99</v>
      </c>
      <c r="G718" s="205">
        <f t="shared" si="11"/>
        <v>21.389999999999997</v>
      </c>
    </row>
    <row r="719" spans="1:7" s="178" customFormat="1" ht="27.75" customHeight="1">
      <c r="A719" s="206">
        <v>2100410</v>
      </c>
      <c r="B719" s="207" t="s">
        <v>827</v>
      </c>
      <c r="C719" s="203">
        <v>228.10387999999998</v>
      </c>
      <c r="D719" s="204"/>
      <c r="E719" s="199">
        <v>6</v>
      </c>
      <c r="F719" s="200"/>
      <c r="G719" s="205">
        <f t="shared" si="11"/>
        <v>6</v>
      </c>
    </row>
    <row r="720" spans="1:7" s="178" customFormat="1" ht="27.75" customHeight="1">
      <c r="A720" s="206">
        <v>2100499</v>
      </c>
      <c r="B720" s="207" t="s">
        <v>828</v>
      </c>
      <c r="C720" s="203">
        <v>219.01382</v>
      </c>
      <c r="D720" s="204">
        <v>101.5</v>
      </c>
      <c r="E720" s="199"/>
      <c r="F720" s="200">
        <v>1.91</v>
      </c>
      <c r="G720" s="205">
        <f>D720+E720+F720+0.02</f>
        <v>103.42999999999999</v>
      </c>
    </row>
    <row r="721" spans="1:7" s="178" customFormat="1" ht="27.75" customHeight="1">
      <c r="A721" s="206">
        <v>21006</v>
      </c>
      <c r="B721" s="207" t="s">
        <v>829</v>
      </c>
      <c r="C721" s="203">
        <v>7.34</v>
      </c>
      <c r="D721" s="204"/>
      <c r="E721" s="199"/>
      <c r="F721" s="200"/>
      <c r="G721" s="205">
        <f t="shared" si="11"/>
        <v>0</v>
      </c>
    </row>
    <row r="722" spans="1:7" s="178" customFormat="1" ht="27.75" customHeight="1" hidden="1">
      <c r="A722" s="206">
        <v>2100601</v>
      </c>
      <c r="B722" s="207" t="s">
        <v>830</v>
      </c>
      <c r="C722" s="203"/>
      <c r="D722" s="204"/>
      <c r="E722" s="199"/>
      <c r="F722" s="200"/>
      <c r="G722" s="205">
        <f t="shared" si="11"/>
        <v>0</v>
      </c>
    </row>
    <row r="723" spans="1:7" s="178" customFormat="1" ht="27.75" customHeight="1">
      <c r="A723" s="206">
        <v>2100699</v>
      </c>
      <c r="B723" s="207" t="s">
        <v>831</v>
      </c>
      <c r="C723" s="203">
        <v>7.34</v>
      </c>
      <c r="D723" s="204"/>
      <c r="E723" s="199"/>
      <c r="F723" s="200"/>
      <c r="G723" s="205">
        <f t="shared" si="11"/>
        <v>0</v>
      </c>
    </row>
    <row r="724" spans="1:7" s="178" customFormat="1" ht="27.75" customHeight="1">
      <c r="A724" s="206">
        <v>21007</v>
      </c>
      <c r="B724" s="207" t="s">
        <v>832</v>
      </c>
      <c r="C724" s="203">
        <v>184.23925</v>
      </c>
      <c r="D724" s="204">
        <f>SUM(D725:D727)</f>
        <v>116.27</v>
      </c>
      <c r="E724" s="199"/>
      <c r="F724" s="200"/>
      <c r="G724" s="205">
        <v>142.27</v>
      </c>
    </row>
    <row r="725" spans="1:7" s="178" customFormat="1" ht="27.75" customHeight="1" hidden="1">
      <c r="A725" s="206">
        <v>2100716</v>
      </c>
      <c r="B725" s="207" t="s">
        <v>833</v>
      </c>
      <c r="C725" s="203"/>
      <c r="D725" s="204"/>
      <c r="E725" s="199"/>
      <c r="F725" s="200"/>
      <c r="G725" s="205">
        <f t="shared" si="11"/>
        <v>0</v>
      </c>
    </row>
    <row r="726" spans="1:7" s="178" customFormat="1" ht="27.75" customHeight="1">
      <c r="A726" s="206">
        <v>2100717</v>
      </c>
      <c r="B726" s="207" t="s">
        <v>834</v>
      </c>
      <c r="C726" s="203">
        <v>6.634110000000001</v>
      </c>
      <c r="D726" s="204">
        <v>28.99</v>
      </c>
      <c r="E726" s="199"/>
      <c r="F726" s="200"/>
      <c r="G726" s="205">
        <f t="shared" si="11"/>
        <v>28.99</v>
      </c>
    </row>
    <row r="727" spans="1:7" s="178" customFormat="1" ht="27.75" customHeight="1">
      <c r="A727" s="206">
        <v>2100799</v>
      </c>
      <c r="B727" s="207" t="s">
        <v>835</v>
      </c>
      <c r="C727" s="203">
        <v>177.60513999999998</v>
      </c>
      <c r="D727" s="204">
        <v>87.28</v>
      </c>
      <c r="E727" s="199"/>
      <c r="F727" s="200">
        <v>25.99</v>
      </c>
      <c r="G727" s="205">
        <f t="shared" si="11"/>
        <v>113.27</v>
      </c>
    </row>
    <row r="728" spans="1:7" s="178" customFormat="1" ht="27.75" customHeight="1">
      <c r="A728" s="206">
        <v>21011</v>
      </c>
      <c r="B728" s="207" t="s">
        <v>836</v>
      </c>
      <c r="C728" s="203"/>
      <c r="D728" s="204">
        <f>SUM(D729:D732)</f>
        <v>310.39</v>
      </c>
      <c r="E728" s="199"/>
      <c r="F728" s="200"/>
      <c r="G728" s="205">
        <f t="shared" si="11"/>
        <v>310.39</v>
      </c>
    </row>
    <row r="729" spans="1:7" s="178" customFormat="1" ht="27.75" customHeight="1">
      <c r="A729" s="206">
        <v>2101101</v>
      </c>
      <c r="B729" s="207" t="s">
        <v>837</v>
      </c>
      <c r="C729" s="203"/>
      <c r="D729" s="204">
        <v>101.83</v>
      </c>
      <c r="E729" s="199"/>
      <c r="F729" s="200"/>
      <c r="G729" s="205">
        <f t="shared" si="11"/>
        <v>101.83</v>
      </c>
    </row>
    <row r="730" spans="1:7" s="178" customFormat="1" ht="27.75" customHeight="1">
      <c r="A730" s="206">
        <v>2101102</v>
      </c>
      <c r="B730" s="207" t="s">
        <v>838</v>
      </c>
      <c r="C730" s="203"/>
      <c r="D730" s="204">
        <v>208.56</v>
      </c>
      <c r="E730" s="199"/>
      <c r="F730" s="200"/>
      <c r="G730" s="205">
        <f t="shared" si="11"/>
        <v>208.56</v>
      </c>
    </row>
    <row r="731" spans="1:7" s="178" customFormat="1" ht="27.75" customHeight="1" hidden="1">
      <c r="A731" s="206">
        <v>2101103</v>
      </c>
      <c r="B731" s="207" t="s">
        <v>839</v>
      </c>
      <c r="C731" s="203"/>
      <c r="D731" s="204"/>
      <c r="E731" s="199"/>
      <c r="F731" s="200"/>
      <c r="G731" s="205">
        <f t="shared" si="11"/>
        <v>0</v>
      </c>
    </row>
    <row r="732" spans="1:7" s="178" customFormat="1" ht="27.75" customHeight="1" hidden="1">
      <c r="A732" s="206">
        <v>2101199</v>
      </c>
      <c r="B732" s="207" t="s">
        <v>840</v>
      </c>
      <c r="C732" s="203"/>
      <c r="D732" s="204"/>
      <c r="E732" s="199"/>
      <c r="F732" s="200"/>
      <c r="G732" s="205">
        <f t="shared" si="11"/>
        <v>0</v>
      </c>
    </row>
    <row r="733" spans="1:7" s="178" customFormat="1" ht="27.75" customHeight="1">
      <c r="A733" s="206">
        <v>21012</v>
      </c>
      <c r="B733" s="207" t="s">
        <v>841</v>
      </c>
      <c r="C733" s="203">
        <v>421.8458</v>
      </c>
      <c r="D733" s="204">
        <v>40.46</v>
      </c>
      <c r="E733" s="199"/>
      <c r="F733" s="200"/>
      <c r="G733" s="205">
        <f t="shared" si="11"/>
        <v>40.46</v>
      </c>
    </row>
    <row r="734" spans="1:7" s="178" customFormat="1" ht="27.75" customHeight="1" hidden="1">
      <c r="A734" s="206">
        <v>2101201</v>
      </c>
      <c r="B734" s="207" t="s">
        <v>842</v>
      </c>
      <c r="C734" s="203"/>
      <c r="D734" s="204"/>
      <c r="E734" s="199"/>
      <c r="F734" s="200"/>
      <c r="G734" s="205">
        <f t="shared" si="11"/>
        <v>0</v>
      </c>
    </row>
    <row r="735" spans="1:7" s="178" customFormat="1" ht="27.75" customHeight="1">
      <c r="A735" s="206">
        <v>2101202</v>
      </c>
      <c r="B735" s="207" t="s">
        <v>843</v>
      </c>
      <c r="C735" s="203">
        <v>421.8458</v>
      </c>
      <c r="D735" s="204"/>
      <c r="E735" s="199"/>
      <c r="F735" s="200"/>
      <c r="G735" s="205">
        <f t="shared" si="11"/>
        <v>0</v>
      </c>
    </row>
    <row r="736" spans="1:7" s="178" customFormat="1" ht="27.75" customHeight="1">
      <c r="A736" s="206">
        <v>2101299</v>
      </c>
      <c r="B736" s="207" t="s">
        <v>844</v>
      </c>
      <c r="C736" s="203"/>
      <c r="D736" s="204">
        <v>40.46</v>
      </c>
      <c r="E736" s="199"/>
      <c r="F736" s="200"/>
      <c r="G736" s="205">
        <f t="shared" si="11"/>
        <v>40.46</v>
      </c>
    </row>
    <row r="737" spans="1:7" s="178" customFormat="1" ht="27.75" customHeight="1">
      <c r="A737" s="206">
        <v>21013</v>
      </c>
      <c r="B737" s="207" t="s">
        <v>845</v>
      </c>
      <c r="C737" s="203">
        <v>27.765808000000003</v>
      </c>
      <c r="D737" s="204">
        <v>5</v>
      </c>
      <c r="E737" s="199"/>
      <c r="F737" s="200"/>
      <c r="G737" s="205">
        <f t="shared" si="11"/>
        <v>5</v>
      </c>
    </row>
    <row r="738" spans="1:7" s="178" customFormat="1" ht="27.75" customHeight="1" hidden="1">
      <c r="A738" s="206">
        <v>2101301</v>
      </c>
      <c r="B738" s="207" t="s">
        <v>846</v>
      </c>
      <c r="C738" s="203"/>
      <c r="D738" s="204"/>
      <c r="E738" s="199"/>
      <c r="F738" s="200"/>
      <c r="G738" s="205">
        <f t="shared" si="11"/>
        <v>0</v>
      </c>
    </row>
    <row r="739" spans="1:7" s="178" customFormat="1" ht="27.75" customHeight="1" hidden="1">
      <c r="A739" s="206">
        <v>2101302</v>
      </c>
      <c r="B739" s="207" t="s">
        <v>847</v>
      </c>
      <c r="C739" s="203"/>
      <c r="D739" s="204"/>
      <c r="E739" s="199"/>
      <c r="F739" s="200"/>
      <c r="G739" s="205">
        <f t="shared" si="11"/>
        <v>0</v>
      </c>
    </row>
    <row r="740" spans="1:7" s="178" customFormat="1" ht="27.75" customHeight="1">
      <c r="A740" s="206">
        <v>2101399</v>
      </c>
      <c r="B740" s="207" t="s">
        <v>848</v>
      </c>
      <c r="C740" s="203">
        <v>27.765808000000003</v>
      </c>
      <c r="D740" s="204">
        <v>5</v>
      </c>
      <c r="E740" s="199"/>
      <c r="F740" s="200"/>
      <c r="G740" s="205">
        <f t="shared" si="11"/>
        <v>5</v>
      </c>
    </row>
    <row r="741" spans="1:7" s="178" customFormat="1" ht="27.75" customHeight="1" hidden="1">
      <c r="A741" s="206">
        <v>21014</v>
      </c>
      <c r="B741" s="207" t="s">
        <v>849</v>
      </c>
      <c r="C741" s="203"/>
      <c r="D741" s="204"/>
      <c r="E741" s="199"/>
      <c r="F741" s="200"/>
      <c r="G741" s="205">
        <f t="shared" si="11"/>
        <v>0</v>
      </c>
    </row>
    <row r="742" spans="1:7" s="178" customFormat="1" ht="27.75" customHeight="1" hidden="1">
      <c r="A742" s="206">
        <v>2101401</v>
      </c>
      <c r="B742" s="207" t="s">
        <v>850</v>
      </c>
      <c r="C742" s="203"/>
      <c r="D742" s="204"/>
      <c r="E742" s="199"/>
      <c r="F742" s="200"/>
      <c r="G742" s="205">
        <f t="shared" si="11"/>
        <v>0</v>
      </c>
    </row>
    <row r="743" spans="1:7" s="178" customFormat="1" ht="27.75" customHeight="1" hidden="1">
      <c r="A743" s="206">
        <v>2101499</v>
      </c>
      <c r="B743" s="207" t="s">
        <v>851</v>
      </c>
      <c r="C743" s="203"/>
      <c r="D743" s="204"/>
      <c r="E743" s="199"/>
      <c r="F743" s="200"/>
      <c r="G743" s="205">
        <f t="shared" si="11"/>
        <v>0</v>
      </c>
    </row>
    <row r="744" spans="1:7" s="178" customFormat="1" ht="27.75" customHeight="1">
      <c r="A744" s="206">
        <v>21015</v>
      </c>
      <c r="B744" s="207" t="s">
        <v>852</v>
      </c>
      <c r="C744" s="203">
        <v>53.85634</v>
      </c>
      <c r="D744" s="204"/>
      <c r="E744" s="199"/>
      <c r="F744" s="200"/>
      <c r="G744" s="205">
        <f t="shared" si="11"/>
        <v>0</v>
      </c>
    </row>
    <row r="745" spans="1:7" s="178" customFormat="1" ht="27.75" customHeight="1" hidden="1">
      <c r="A745" s="206">
        <v>2101501</v>
      </c>
      <c r="B745" s="207" t="s">
        <v>328</v>
      </c>
      <c r="C745" s="203"/>
      <c r="D745" s="204"/>
      <c r="E745" s="199"/>
      <c r="F745" s="200"/>
      <c r="G745" s="205">
        <f t="shared" si="11"/>
        <v>0</v>
      </c>
    </row>
    <row r="746" spans="1:7" s="178" customFormat="1" ht="27.75" customHeight="1" hidden="1">
      <c r="A746" s="206">
        <v>2101502</v>
      </c>
      <c r="B746" s="207" t="s">
        <v>329</v>
      </c>
      <c r="C746" s="203"/>
      <c r="D746" s="204"/>
      <c r="E746" s="199"/>
      <c r="F746" s="200"/>
      <c r="G746" s="205">
        <f t="shared" si="11"/>
        <v>0</v>
      </c>
    </row>
    <row r="747" spans="1:7" s="178" customFormat="1" ht="27.75" customHeight="1" hidden="1">
      <c r="A747" s="206">
        <v>2101503</v>
      </c>
      <c r="B747" s="207" t="s">
        <v>330</v>
      </c>
      <c r="C747" s="203"/>
      <c r="D747" s="204"/>
      <c r="E747" s="199"/>
      <c r="F747" s="200"/>
      <c r="G747" s="205">
        <f t="shared" si="11"/>
        <v>0</v>
      </c>
    </row>
    <row r="748" spans="1:7" s="178" customFormat="1" ht="27.75" customHeight="1" hidden="1">
      <c r="A748" s="206">
        <v>2101504</v>
      </c>
      <c r="B748" s="207" t="s">
        <v>370</v>
      </c>
      <c r="C748" s="203"/>
      <c r="D748" s="204"/>
      <c r="E748" s="199"/>
      <c r="F748" s="200"/>
      <c r="G748" s="205">
        <f t="shared" si="11"/>
        <v>0</v>
      </c>
    </row>
    <row r="749" spans="1:7" s="178" customFormat="1" ht="27.75" customHeight="1" hidden="1">
      <c r="A749" s="206">
        <v>2101505</v>
      </c>
      <c r="B749" s="207" t="s">
        <v>853</v>
      </c>
      <c r="C749" s="203"/>
      <c r="D749" s="204"/>
      <c r="E749" s="199"/>
      <c r="F749" s="200"/>
      <c r="G749" s="205">
        <f t="shared" si="11"/>
        <v>0</v>
      </c>
    </row>
    <row r="750" spans="1:7" s="178" customFormat="1" ht="27.75" customHeight="1" hidden="1">
      <c r="A750" s="206">
        <v>2101506</v>
      </c>
      <c r="B750" s="207" t="s">
        <v>854</v>
      </c>
      <c r="C750" s="203"/>
      <c r="D750" s="204"/>
      <c r="E750" s="199"/>
      <c r="F750" s="200"/>
      <c r="G750" s="205">
        <f t="shared" si="11"/>
        <v>0</v>
      </c>
    </row>
    <row r="751" spans="1:7" s="178" customFormat="1" ht="27.75" customHeight="1" hidden="1">
      <c r="A751" s="206">
        <v>2101550</v>
      </c>
      <c r="B751" s="207" t="s">
        <v>337</v>
      </c>
      <c r="C751" s="203"/>
      <c r="D751" s="204"/>
      <c r="E751" s="199"/>
      <c r="F751" s="200"/>
      <c r="G751" s="205">
        <f t="shared" si="11"/>
        <v>0</v>
      </c>
    </row>
    <row r="752" spans="1:7" s="178" customFormat="1" ht="27.75" customHeight="1">
      <c r="A752" s="206">
        <v>2101599</v>
      </c>
      <c r="B752" s="207" t="s">
        <v>855</v>
      </c>
      <c r="C752" s="203">
        <v>53.85634</v>
      </c>
      <c r="D752" s="204"/>
      <c r="E752" s="199"/>
      <c r="F752" s="200"/>
      <c r="G752" s="205">
        <f t="shared" si="11"/>
        <v>0</v>
      </c>
    </row>
    <row r="753" spans="1:7" s="178" customFormat="1" ht="27.75" customHeight="1">
      <c r="A753" s="206">
        <v>21016</v>
      </c>
      <c r="B753" s="207" t="s">
        <v>856</v>
      </c>
      <c r="C753" s="203">
        <v>15.806</v>
      </c>
      <c r="D753" s="204">
        <v>25.56</v>
      </c>
      <c r="E753" s="199"/>
      <c r="F753" s="200"/>
      <c r="G753" s="205">
        <f t="shared" si="11"/>
        <v>25.56</v>
      </c>
    </row>
    <row r="754" spans="1:7" s="178" customFormat="1" ht="27.75" customHeight="1">
      <c r="A754" s="206">
        <v>2101601</v>
      </c>
      <c r="B754" s="207" t="s">
        <v>856</v>
      </c>
      <c r="C754" s="203">
        <v>15.806</v>
      </c>
      <c r="D754" s="204">
        <v>25.56</v>
      </c>
      <c r="E754" s="199"/>
      <c r="F754" s="200"/>
      <c r="G754" s="205">
        <f t="shared" si="11"/>
        <v>25.56</v>
      </c>
    </row>
    <row r="755" spans="1:7" s="178" customFormat="1" ht="27.75" customHeight="1">
      <c r="A755" s="206">
        <v>21099</v>
      </c>
      <c r="B755" s="207" t="s">
        <v>857</v>
      </c>
      <c r="C755" s="203">
        <v>48.604459999999996</v>
      </c>
      <c r="D755" s="204">
        <v>348.17</v>
      </c>
      <c r="E755" s="199"/>
      <c r="F755" s="200"/>
      <c r="G755" s="205">
        <f t="shared" si="11"/>
        <v>348.17</v>
      </c>
    </row>
    <row r="756" spans="1:7" s="178" customFormat="1" ht="27.75" customHeight="1">
      <c r="A756" s="206">
        <v>2109999</v>
      </c>
      <c r="B756" s="207" t="s">
        <v>857</v>
      </c>
      <c r="C756" s="203"/>
      <c r="D756" s="204">
        <v>348.17</v>
      </c>
      <c r="E756" s="199"/>
      <c r="F756" s="200"/>
      <c r="G756" s="205">
        <f t="shared" si="11"/>
        <v>348.17</v>
      </c>
    </row>
    <row r="757" spans="1:7" s="178" customFormat="1" ht="27.75" customHeight="1">
      <c r="A757" s="206">
        <v>211</v>
      </c>
      <c r="B757" s="207" t="s">
        <v>858</v>
      </c>
      <c r="C757" s="203">
        <v>1585.082785</v>
      </c>
      <c r="D757" s="204">
        <v>970.4</v>
      </c>
      <c r="E757" s="199"/>
      <c r="F757" s="200"/>
      <c r="G757" s="205">
        <v>1055.93</v>
      </c>
    </row>
    <row r="758" spans="1:7" s="178" customFormat="1" ht="27.75" customHeight="1">
      <c r="A758" s="206">
        <v>21101</v>
      </c>
      <c r="B758" s="207" t="s">
        <v>859</v>
      </c>
      <c r="C758" s="203">
        <v>22.376379</v>
      </c>
      <c r="D758" s="204">
        <f>SUM(D759:D766)</f>
        <v>19.9</v>
      </c>
      <c r="E758" s="199"/>
      <c r="F758" s="200"/>
      <c r="G758" s="205">
        <v>730.9</v>
      </c>
    </row>
    <row r="759" spans="1:7" s="178" customFormat="1" ht="27.75" customHeight="1" hidden="1">
      <c r="A759" s="206">
        <v>2110101</v>
      </c>
      <c r="B759" s="207" t="s">
        <v>328</v>
      </c>
      <c r="C759" s="203"/>
      <c r="D759" s="204"/>
      <c r="E759" s="199"/>
      <c r="F759" s="200"/>
      <c r="G759" s="205">
        <f t="shared" si="11"/>
        <v>0</v>
      </c>
    </row>
    <row r="760" spans="1:7" s="178" customFormat="1" ht="27.75" customHeight="1">
      <c r="A760" s="206">
        <v>2110102</v>
      </c>
      <c r="B760" s="207" t="s">
        <v>329</v>
      </c>
      <c r="C760" s="203">
        <v>11.731378999999999</v>
      </c>
      <c r="D760" s="204">
        <v>15.9</v>
      </c>
      <c r="E760" s="199"/>
      <c r="F760" s="200"/>
      <c r="G760" s="205">
        <f t="shared" si="11"/>
        <v>15.9</v>
      </c>
    </row>
    <row r="761" spans="1:7" s="178" customFormat="1" ht="27.75" customHeight="1" hidden="1">
      <c r="A761" s="206">
        <v>2110103</v>
      </c>
      <c r="B761" s="207" t="s">
        <v>330</v>
      </c>
      <c r="C761" s="203"/>
      <c r="D761" s="204"/>
      <c r="E761" s="199"/>
      <c r="F761" s="200"/>
      <c r="G761" s="205">
        <f t="shared" si="11"/>
        <v>0</v>
      </c>
    </row>
    <row r="762" spans="1:7" s="178" customFormat="1" ht="27.75" customHeight="1" hidden="1">
      <c r="A762" s="206">
        <v>2110104</v>
      </c>
      <c r="B762" s="207" t="s">
        <v>860</v>
      </c>
      <c r="C762" s="203"/>
      <c r="D762" s="204"/>
      <c r="E762" s="199"/>
      <c r="F762" s="200"/>
      <c r="G762" s="205">
        <f t="shared" si="11"/>
        <v>0</v>
      </c>
    </row>
    <row r="763" spans="1:7" s="178" customFormat="1" ht="27.75" customHeight="1" hidden="1">
      <c r="A763" s="206">
        <v>2110105</v>
      </c>
      <c r="B763" s="207" t="s">
        <v>861</v>
      </c>
      <c r="C763" s="203"/>
      <c r="D763" s="204"/>
      <c r="E763" s="199"/>
      <c r="F763" s="200"/>
      <c r="G763" s="205">
        <f t="shared" si="11"/>
        <v>0</v>
      </c>
    </row>
    <row r="764" spans="1:7" s="178" customFormat="1" ht="27.75" customHeight="1" hidden="1">
      <c r="A764" s="206">
        <v>2110106</v>
      </c>
      <c r="B764" s="207" t="s">
        <v>862</v>
      </c>
      <c r="C764" s="203"/>
      <c r="D764" s="204"/>
      <c r="E764" s="199"/>
      <c r="F764" s="200"/>
      <c r="G764" s="205">
        <f t="shared" si="11"/>
        <v>0</v>
      </c>
    </row>
    <row r="765" spans="1:7" s="178" customFormat="1" ht="27.75" customHeight="1" hidden="1">
      <c r="A765" s="206">
        <v>2110107</v>
      </c>
      <c r="B765" s="207" t="s">
        <v>863</v>
      </c>
      <c r="C765" s="203"/>
      <c r="D765" s="204"/>
      <c r="E765" s="199"/>
      <c r="F765" s="200"/>
      <c r="G765" s="205">
        <f t="shared" si="11"/>
        <v>0</v>
      </c>
    </row>
    <row r="766" spans="1:7" s="178" customFormat="1" ht="27.75" customHeight="1">
      <c r="A766" s="206">
        <v>2110199</v>
      </c>
      <c r="B766" s="207" t="s">
        <v>864</v>
      </c>
      <c r="C766" s="203">
        <v>10.645</v>
      </c>
      <c r="D766" s="204">
        <v>4</v>
      </c>
      <c r="E766" s="199"/>
      <c r="F766" s="200"/>
      <c r="G766" s="205">
        <f>D766+E766+F766+711</f>
        <v>715</v>
      </c>
    </row>
    <row r="767" spans="1:7" s="178" customFormat="1" ht="27.75" customHeight="1">
      <c r="A767" s="206">
        <v>21102</v>
      </c>
      <c r="B767" s="207" t="s">
        <v>865</v>
      </c>
      <c r="C767" s="203">
        <v>3.987304</v>
      </c>
      <c r="D767" s="204">
        <v>19.45</v>
      </c>
      <c r="E767" s="199"/>
      <c r="F767" s="200"/>
      <c r="G767" s="205">
        <f t="shared" si="11"/>
        <v>19.45</v>
      </c>
    </row>
    <row r="768" spans="1:7" s="178" customFormat="1" ht="27.75" customHeight="1" hidden="1">
      <c r="A768" s="206">
        <v>2110203</v>
      </c>
      <c r="B768" s="207" t="s">
        <v>866</v>
      </c>
      <c r="C768" s="203"/>
      <c r="D768" s="204"/>
      <c r="E768" s="199"/>
      <c r="F768" s="200"/>
      <c r="G768" s="205">
        <f t="shared" si="11"/>
        <v>0</v>
      </c>
    </row>
    <row r="769" spans="1:7" s="178" customFormat="1" ht="27.75" customHeight="1" hidden="1">
      <c r="A769" s="206">
        <v>2110204</v>
      </c>
      <c r="B769" s="207" t="s">
        <v>867</v>
      </c>
      <c r="C769" s="203"/>
      <c r="D769" s="204"/>
      <c r="E769" s="199"/>
      <c r="F769" s="200"/>
      <c r="G769" s="205">
        <f t="shared" si="11"/>
        <v>0</v>
      </c>
    </row>
    <row r="770" spans="1:7" s="178" customFormat="1" ht="27.75" customHeight="1">
      <c r="A770" s="206">
        <v>2110299</v>
      </c>
      <c r="B770" s="207" t="s">
        <v>868</v>
      </c>
      <c r="C770" s="203">
        <v>3.987304</v>
      </c>
      <c r="D770" s="204">
        <v>19.45</v>
      </c>
      <c r="E770" s="199"/>
      <c r="F770" s="200"/>
      <c r="G770" s="205">
        <f t="shared" si="11"/>
        <v>19.45</v>
      </c>
    </row>
    <row r="771" spans="1:7" s="178" customFormat="1" ht="27.75" customHeight="1">
      <c r="A771" s="206">
        <v>21103</v>
      </c>
      <c r="B771" s="207" t="s">
        <v>869</v>
      </c>
      <c r="C771" s="203">
        <v>904.558287</v>
      </c>
      <c r="D771" s="204"/>
      <c r="E771" s="199"/>
      <c r="F771" s="200"/>
      <c r="G771" s="205">
        <v>200</v>
      </c>
    </row>
    <row r="772" spans="1:7" s="178" customFormat="1" ht="27.75" customHeight="1" hidden="1">
      <c r="A772" s="206">
        <v>2110301</v>
      </c>
      <c r="B772" s="207" t="s">
        <v>870</v>
      </c>
      <c r="C772" s="203"/>
      <c r="D772" s="204"/>
      <c r="E772" s="199"/>
      <c r="F772" s="200"/>
      <c r="G772" s="205">
        <f t="shared" si="11"/>
        <v>0</v>
      </c>
    </row>
    <row r="773" spans="1:7" s="178" customFormat="1" ht="27.75" customHeight="1">
      <c r="A773" s="206">
        <v>2110302</v>
      </c>
      <c r="B773" s="207" t="s">
        <v>871</v>
      </c>
      <c r="C773" s="203">
        <v>702.326221</v>
      </c>
      <c r="D773" s="204"/>
      <c r="E773" s="199"/>
      <c r="F773" s="200"/>
      <c r="G773" s="205">
        <v>200</v>
      </c>
    </row>
    <row r="774" spans="1:7" s="178" customFormat="1" ht="27.75" customHeight="1" hidden="1">
      <c r="A774" s="206">
        <v>2110303</v>
      </c>
      <c r="B774" s="207" t="s">
        <v>872</v>
      </c>
      <c r="C774" s="203"/>
      <c r="D774" s="204"/>
      <c r="E774" s="199"/>
      <c r="F774" s="200"/>
      <c r="G774" s="205">
        <f t="shared" si="11"/>
        <v>0</v>
      </c>
    </row>
    <row r="775" spans="1:7" s="178" customFormat="1" ht="27.75" customHeight="1" hidden="1">
      <c r="A775" s="206">
        <v>2110304</v>
      </c>
      <c r="B775" s="207" t="s">
        <v>873</v>
      </c>
      <c r="C775" s="203"/>
      <c r="D775" s="204"/>
      <c r="E775" s="199"/>
      <c r="F775" s="200"/>
      <c r="G775" s="205">
        <f aca="true" t="shared" si="12" ref="G775:G838">D775+E775+F775</f>
        <v>0</v>
      </c>
    </row>
    <row r="776" spans="1:7" s="178" customFormat="1" ht="27.75" customHeight="1" hidden="1">
      <c r="A776" s="206">
        <v>2110305</v>
      </c>
      <c r="B776" s="207" t="s">
        <v>874</v>
      </c>
      <c r="C776" s="203"/>
      <c r="D776" s="204"/>
      <c r="E776" s="199"/>
      <c r="F776" s="200"/>
      <c r="G776" s="205">
        <f t="shared" si="12"/>
        <v>0</v>
      </c>
    </row>
    <row r="777" spans="1:7" s="178" customFormat="1" ht="27.75" customHeight="1" hidden="1">
      <c r="A777" s="206">
        <v>2110306</v>
      </c>
      <c r="B777" s="207" t="s">
        <v>875</v>
      </c>
      <c r="C777" s="203"/>
      <c r="D777" s="204"/>
      <c r="E777" s="199"/>
      <c r="F777" s="200"/>
      <c r="G777" s="205">
        <f t="shared" si="12"/>
        <v>0</v>
      </c>
    </row>
    <row r="778" spans="1:7" s="178" customFormat="1" ht="27.75" customHeight="1">
      <c r="A778" s="206">
        <v>2110399</v>
      </c>
      <c r="B778" s="207" t="s">
        <v>876</v>
      </c>
      <c r="C778" s="203">
        <v>202.232066</v>
      </c>
      <c r="D778" s="204"/>
      <c r="E778" s="199"/>
      <c r="F778" s="200"/>
      <c r="G778" s="205">
        <f t="shared" si="12"/>
        <v>0</v>
      </c>
    </row>
    <row r="779" spans="1:7" s="178" customFormat="1" ht="27.75" customHeight="1">
      <c r="A779" s="206">
        <v>21104</v>
      </c>
      <c r="B779" s="207" t="s">
        <v>877</v>
      </c>
      <c r="C779" s="203">
        <v>483.91571600000003</v>
      </c>
      <c r="D779" s="204"/>
      <c r="E779" s="199"/>
      <c r="F779" s="200"/>
      <c r="G779" s="205">
        <v>82.78</v>
      </c>
    </row>
    <row r="780" spans="1:7" s="178" customFormat="1" ht="27.75" customHeight="1">
      <c r="A780" s="206">
        <v>2110401</v>
      </c>
      <c r="B780" s="207" t="s">
        <v>878</v>
      </c>
      <c r="C780" s="203">
        <v>483.91571600000003</v>
      </c>
      <c r="D780" s="204"/>
      <c r="E780" s="199">
        <v>82.78</v>
      </c>
      <c r="F780" s="200"/>
      <c r="G780" s="205">
        <f t="shared" si="12"/>
        <v>82.78</v>
      </c>
    </row>
    <row r="781" spans="1:7" s="178" customFormat="1" ht="27.75" customHeight="1" hidden="1">
      <c r="A781" s="206">
        <v>2110402</v>
      </c>
      <c r="B781" s="207" t="s">
        <v>879</v>
      </c>
      <c r="C781" s="203"/>
      <c r="D781" s="204"/>
      <c r="E781" s="199"/>
      <c r="F781" s="200"/>
      <c r="G781" s="205">
        <f t="shared" si="12"/>
        <v>0</v>
      </c>
    </row>
    <row r="782" spans="1:7" s="178" customFormat="1" ht="27.75" customHeight="1" hidden="1">
      <c r="A782" s="206">
        <v>2110403</v>
      </c>
      <c r="B782" s="207" t="s">
        <v>880</v>
      </c>
      <c r="C782" s="203"/>
      <c r="D782" s="204"/>
      <c r="E782" s="199"/>
      <c r="F782" s="200"/>
      <c r="G782" s="205">
        <f t="shared" si="12"/>
        <v>0</v>
      </c>
    </row>
    <row r="783" spans="1:7" s="178" customFormat="1" ht="27.75" customHeight="1" hidden="1">
      <c r="A783" s="206">
        <v>2110404</v>
      </c>
      <c r="B783" s="207" t="s">
        <v>881</v>
      </c>
      <c r="C783" s="203"/>
      <c r="D783" s="204"/>
      <c r="E783" s="199"/>
      <c r="F783" s="200"/>
      <c r="G783" s="205">
        <f t="shared" si="12"/>
        <v>0</v>
      </c>
    </row>
    <row r="784" spans="1:7" s="178" customFormat="1" ht="27.75" customHeight="1" hidden="1">
      <c r="A784" s="206">
        <v>2110499</v>
      </c>
      <c r="B784" s="207" t="s">
        <v>882</v>
      </c>
      <c r="C784" s="203"/>
      <c r="D784" s="204"/>
      <c r="E784" s="199"/>
      <c r="F784" s="200"/>
      <c r="G784" s="205">
        <f t="shared" si="12"/>
        <v>0</v>
      </c>
    </row>
    <row r="785" spans="1:7" s="178" customFormat="1" ht="27.75" customHeight="1" hidden="1">
      <c r="A785" s="206">
        <v>21105</v>
      </c>
      <c r="B785" s="207" t="s">
        <v>883</v>
      </c>
      <c r="C785" s="203"/>
      <c r="D785" s="204"/>
      <c r="E785" s="199"/>
      <c r="F785" s="200"/>
      <c r="G785" s="205">
        <f t="shared" si="12"/>
        <v>0</v>
      </c>
    </row>
    <row r="786" spans="1:7" s="178" customFormat="1" ht="27.75" customHeight="1" hidden="1">
      <c r="A786" s="206">
        <v>2110501</v>
      </c>
      <c r="B786" s="207" t="s">
        <v>884</v>
      </c>
      <c r="C786" s="203"/>
      <c r="D786" s="204"/>
      <c r="E786" s="199"/>
      <c r="F786" s="200"/>
      <c r="G786" s="205">
        <f t="shared" si="12"/>
        <v>0</v>
      </c>
    </row>
    <row r="787" spans="1:7" s="178" customFormat="1" ht="27.75" customHeight="1" hidden="1">
      <c r="A787" s="206">
        <v>2110502</v>
      </c>
      <c r="B787" s="207" t="s">
        <v>885</v>
      </c>
      <c r="C787" s="203"/>
      <c r="D787" s="204"/>
      <c r="E787" s="199"/>
      <c r="F787" s="200"/>
      <c r="G787" s="205">
        <f t="shared" si="12"/>
        <v>0</v>
      </c>
    </row>
    <row r="788" spans="1:7" s="178" customFormat="1" ht="27.75" customHeight="1" hidden="1">
      <c r="A788" s="206">
        <v>2110503</v>
      </c>
      <c r="B788" s="207" t="s">
        <v>886</v>
      </c>
      <c r="C788" s="203"/>
      <c r="D788" s="204"/>
      <c r="E788" s="199"/>
      <c r="F788" s="200"/>
      <c r="G788" s="205">
        <f t="shared" si="12"/>
        <v>0</v>
      </c>
    </row>
    <row r="789" spans="1:7" s="178" customFormat="1" ht="27.75" customHeight="1" hidden="1">
      <c r="A789" s="206">
        <v>2110506</v>
      </c>
      <c r="B789" s="207" t="s">
        <v>887</v>
      </c>
      <c r="C789" s="203"/>
      <c r="D789" s="204"/>
      <c r="E789" s="199"/>
      <c r="F789" s="200"/>
      <c r="G789" s="205">
        <f t="shared" si="12"/>
        <v>0</v>
      </c>
    </row>
    <row r="790" spans="1:7" s="178" customFormat="1" ht="27.75" customHeight="1" hidden="1">
      <c r="A790" s="206">
        <v>2110507</v>
      </c>
      <c r="B790" s="207" t="s">
        <v>888</v>
      </c>
      <c r="C790" s="203"/>
      <c r="D790" s="204"/>
      <c r="E790" s="199"/>
      <c r="F790" s="200"/>
      <c r="G790" s="205">
        <f t="shared" si="12"/>
        <v>0</v>
      </c>
    </row>
    <row r="791" spans="1:7" s="178" customFormat="1" ht="27.75" customHeight="1" hidden="1">
      <c r="A791" s="206">
        <v>2110599</v>
      </c>
      <c r="B791" s="207" t="s">
        <v>889</v>
      </c>
      <c r="C791" s="203"/>
      <c r="D791" s="204"/>
      <c r="E791" s="199"/>
      <c r="F791" s="200"/>
      <c r="G791" s="205">
        <f t="shared" si="12"/>
        <v>0</v>
      </c>
    </row>
    <row r="792" spans="1:7" s="178" customFormat="1" ht="27.75" customHeight="1" hidden="1">
      <c r="A792" s="206">
        <v>21106</v>
      </c>
      <c r="B792" s="207" t="s">
        <v>890</v>
      </c>
      <c r="C792" s="203"/>
      <c r="D792" s="204"/>
      <c r="E792" s="199"/>
      <c r="F792" s="200"/>
      <c r="G792" s="205">
        <f t="shared" si="12"/>
        <v>0</v>
      </c>
    </row>
    <row r="793" spans="1:7" s="178" customFormat="1" ht="27.75" customHeight="1" hidden="1">
      <c r="A793" s="206">
        <v>2110602</v>
      </c>
      <c r="B793" s="207" t="s">
        <v>891</v>
      </c>
      <c r="C793" s="203"/>
      <c r="D793" s="204"/>
      <c r="E793" s="199"/>
      <c r="F793" s="200"/>
      <c r="G793" s="205">
        <f t="shared" si="12"/>
        <v>0</v>
      </c>
    </row>
    <row r="794" spans="1:7" s="178" customFormat="1" ht="27.75" customHeight="1" hidden="1">
      <c r="A794" s="206">
        <v>2110603</v>
      </c>
      <c r="B794" s="207" t="s">
        <v>892</v>
      </c>
      <c r="C794" s="203"/>
      <c r="D794" s="204"/>
      <c r="E794" s="199"/>
      <c r="F794" s="200"/>
      <c r="G794" s="205">
        <f t="shared" si="12"/>
        <v>0</v>
      </c>
    </row>
    <row r="795" spans="1:7" s="178" customFormat="1" ht="27.75" customHeight="1" hidden="1">
      <c r="A795" s="206">
        <v>2110604</v>
      </c>
      <c r="B795" s="207" t="s">
        <v>893</v>
      </c>
      <c r="C795" s="203"/>
      <c r="D795" s="204"/>
      <c r="E795" s="199"/>
      <c r="F795" s="200"/>
      <c r="G795" s="205">
        <f t="shared" si="12"/>
        <v>0</v>
      </c>
    </row>
    <row r="796" spans="1:7" s="178" customFormat="1" ht="27.75" customHeight="1" hidden="1">
      <c r="A796" s="206">
        <v>2110605</v>
      </c>
      <c r="B796" s="207" t="s">
        <v>894</v>
      </c>
      <c r="C796" s="203"/>
      <c r="D796" s="204"/>
      <c r="E796" s="199"/>
      <c r="F796" s="200"/>
      <c r="G796" s="205">
        <f t="shared" si="12"/>
        <v>0</v>
      </c>
    </row>
    <row r="797" spans="1:7" s="178" customFormat="1" ht="27.75" customHeight="1" hidden="1">
      <c r="A797" s="206">
        <v>2110699</v>
      </c>
      <c r="B797" s="207" t="s">
        <v>895</v>
      </c>
      <c r="C797" s="203"/>
      <c r="D797" s="204"/>
      <c r="E797" s="199"/>
      <c r="F797" s="200"/>
      <c r="G797" s="205">
        <f t="shared" si="12"/>
        <v>0</v>
      </c>
    </row>
    <row r="798" spans="1:7" s="178" customFormat="1" ht="27.75" customHeight="1" hidden="1">
      <c r="A798" s="206">
        <v>21107</v>
      </c>
      <c r="B798" s="207" t="s">
        <v>896</v>
      </c>
      <c r="C798" s="203"/>
      <c r="D798" s="204"/>
      <c r="E798" s="199"/>
      <c r="F798" s="200"/>
      <c r="G798" s="205">
        <f t="shared" si="12"/>
        <v>0</v>
      </c>
    </row>
    <row r="799" spans="1:7" s="178" customFormat="1" ht="27.75" customHeight="1" hidden="1">
      <c r="A799" s="206">
        <v>2110704</v>
      </c>
      <c r="B799" s="207" t="s">
        <v>897</v>
      </c>
      <c r="C799" s="203"/>
      <c r="D799" s="204"/>
      <c r="E799" s="199"/>
      <c r="F799" s="200"/>
      <c r="G799" s="205">
        <f t="shared" si="12"/>
        <v>0</v>
      </c>
    </row>
    <row r="800" spans="1:7" s="178" customFormat="1" ht="27.75" customHeight="1" hidden="1">
      <c r="A800" s="206">
        <v>2110799</v>
      </c>
      <c r="B800" s="207" t="s">
        <v>898</v>
      </c>
      <c r="C800" s="203"/>
      <c r="D800" s="204"/>
      <c r="E800" s="199"/>
      <c r="F800" s="200"/>
      <c r="G800" s="205">
        <f t="shared" si="12"/>
        <v>0</v>
      </c>
    </row>
    <row r="801" spans="1:7" s="178" customFormat="1" ht="27.75" customHeight="1" hidden="1">
      <c r="A801" s="206">
        <v>21108</v>
      </c>
      <c r="B801" s="207" t="s">
        <v>899</v>
      </c>
      <c r="C801" s="203"/>
      <c r="D801" s="204"/>
      <c r="E801" s="199"/>
      <c r="F801" s="200"/>
      <c r="G801" s="205">
        <f t="shared" si="12"/>
        <v>0</v>
      </c>
    </row>
    <row r="802" spans="1:7" s="178" customFormat="1" ht="27.75" customHeight="1" hidden="1">
      <c r="A802" s="206">
        <v>2110804</v>
      </c>
      <c r="B802" s="207" t="s">
        <v>900</v>
      </c>
      <c r="C802" s="203"/>
      <c r="D802" s="204"/>
      <c r="E802" s="199"/>
      <c r="F802" s="200"/>
      <c r="G802" s="205">
        <f t="shared" si="12"/>
        <v>0</v>
      </c>
    </row>
    <row r="803" spans="1:7" s="178" customFormat="1" ht="27.75" customHeight="1" hidden="1">
      <c r="A803" s="206">
        <v>2110899</v>
      </c>
      <c r="B803" s="207" t="s">
        <v>901</v>
      </c>
      <c r="C803" s="203"/>
      <c r="D803" s="204"/>
      <c r="E803" s="199"/>
      <c r="F803" s="200"/>
      <c r="G803" s="205">
        <f t="shared" si="12"/>
        <v>0</v>
      </c>
    </row>
    <row r="804" spans="1:7" s="178" customFormat="1" ht="27.75" customHeight="1" hidden="1">
      <c r="A804" s="206">
        <v>21109</v>
      </c>
      <c r="B804" s="207" t="s">
        <v>902</v>
      </c>
      <c r="C804" s="203"/>
      <c r="D804" s="204"/>
      <c r="E804" s="199"/>
      <c r="F804" s="200"/>
      <c r="G804" s="205">
        <f t="shared" si="12"/>
        <v>0</v>
      </c>
    </row>
    <row r="805" spans="1:7" s="178" customFormat="1" ht="27.75" customHeight="1" hidden="1">
      <c r="A805" s="206">
        <v>2110901</v>
      </c>
      <c r="B805" s="207" t="s">
        <v>902</v>
      </c>
      <c r="C805" s="203"/>
      <c r="D805" s="204"/>
      <c r="E805" s="199"/>
      <c r="F805" s="200"/>
      <c r="G805" s="205">
        <f t="shared" si="12"/>
        <v>0</v>
      </c>
    </row>
    <row r="806" spans="1:7" s="178" customFormat="1" ht="27.75" customHeight="1" hidden="1">
      <c r="A806" s="206">
        <v>21110</v>
      </c>
      <c r="B806" s="207" t="s">
        <v>903</v>
      </c>
      <c r="C806" s="203"/>
      <c r="D806" s="204"/>
      <c r="E806" s="199"/>
      <c r="F806" s="200"/>
      <c r="G806" s="205">
        <f t="shared" si="12"/>
        <v>0</v>
      </c>
    </row>
    <row r="807" spans="1:7" s="178" customFormat="1" ht="27.75" customHeight="1" hidden="1">
      <c r="A807" s="206">
        <v>2111001</v>
      </c>
      <c r="B807" s="207" t="s">
        <v>903</v>
      </c>
      <c r="C807" s="203"/>
      <c r="D807" s="204"/>
      <c r="E807" s="199"/>
      <c r="F807" s="200"/>
      <c r="G807" s="205">
        <f t="shared" si="12"/>
        <v>0</v>
      </c>
    </row>
    <row r="808" spans="1:7" s="178" customFormat="1" ht="27.75" customHeight="1" hidden="1">
      <c r="A808" s="206">
        <v>21111</v>
      </c>
      <c r="B808" s="207" t="s">
        <v>904</v>
      </c>
      <c r="C808" s="203"/>
      <c r="D808" s="204"/>
      <c r="E808" s="199"/>
      <c r="F808" s="200"/>
      <c r="G808" s="205">
        <f t="shared" si="12"/>
        <v>0</v>
      </c>
    </row>
    <row r="809" spans="1:7" s="178" customFormat="1" ht="27.75" customHeight="1" hidden="1">
      <c r="A809" s="206">
        <v>2111101</v>
      </c>
      <c r="B809" s="207" t="s">
        <v>905</v>
      </c>
      <c r="C809" s="203"/>
      <c r="D809" s="204"/>
      <c r="E809" s="199"/>
      <c r="F809" s="200"/>
      <c r="G809" s="205">
        <f t="shared" si="12"/>
        <v>0</v>
      </c>
    </row>
    <row r="810" spans="1:7" s="178" customFormat="1" ht="27.75" customHeight="1" hidden="1">
      <c r="A810" s="206">
        <v>2111102</v>
      </c>
      <c r="B810" s="207" t="s">
        <v>906</v>
      </c>
      <c r="C810" s="203"/>
      <c r="D810" s="204"/>
      <c r="E810" s="199"/>
      <c r="F810" s="200"/>
      <c r="G810" s="205">
        <f t="shared" si="12"/>
        <v>0</v>
      </c>
    </row>
    <row r="811" spans="1:7" s="178" customFormat="1" ht="27.75" customHeight="1" hidden="1">
      <c r="A811" s="206">
        <v>2111103</v>
      </c>
      <c r="B811" s="207" t="s">
        <v>907</v>
      </c>
      <c r="C811" s="203"/>
      <c r="D811" s="204"/>
      <c r="E811" s="199"/>
      <c r="F811" s="200"/>
      <c r="G811" s="205">
        <f t="shared" si="12"/>
        <v>0</v>
      </c>
    </row>
    <row r="812" spans="1:7" s="178" customFormat="1" ht="27.75" customHeight="1" hidden="1">
      <c r="A812" s="206">
        <v>2111104</v>
      </c>
      <c r="B812" s="207" t="s">
        <v>908</v>
      </c>
      <c r="C812" s="203"/>
      <c r="D812" s="204"/>
      <c r="E812" s="199"/>
      <c r="F812" s="200"/>
      <c r="G812" s="205">
        <f t="shared" si="12"/>
        <v>0</v>
      </c>
    </row>
    <row r="813" spans="1:7" s="178" customFormat="1" ht="27.75" customHeight="1" hidden="1">
      <c r="A813" s="206">
        <v>2111199</v>
      </c>
      <c r="B813" s="207" t="s">
        <v>909</v>
      </c>
      <c r="C813" s="203"/>
      <c r="D813" s="204"/>
      <c r="E813" s="199"/>
      <c r="F813" s="200"/>
      <c r="G813" s="205">
        <f t="shared" si="12"/>
        <v>0</v>
      </c>
    </row>
    <row r="814" spans="1:7" s="178" customFormat="1" ht="27.75" customHeight="1" hidden="1">
      <c r="A814" s="206">
        <v>21112</v>
      </c>
      <c r="B814" s="207" t="s">
        <v>910</v>
      </c>
      <c r="C814" s="203"/>
      <c r="D814" s="204"/>
      <c r="E814" s="199"/>
      <c r="F814" s="200"/>
      <c r="G814" s="205">
        <f t="shared" si="12"/>
        <v>0</v>
      </c>
    </row>
    <row r="815" spans="1:7" s="178" customFormat="1" ht="27.75" customHeight="1" hidden="1">
      <c r="A815" s="206">
        <v>2111201</v>
      </c>
      <c r="B815" s="207" t="s">
        <v>910</v>
      </c>
      <c r="C815" s="203"/>
      <c r="D815" s="204"/>
      <c r="E815" s="199"/>
      <c r="F815" s="200"/>
      <c r="G815" s="205">
        <f t="shared" si="12"/>
        <v>0</v>
      </c>
    </row>
    <row r="816" spans="1:7" s="178" customFormat="1" ht="27.75" customHeight="1" hidden="1">
      <c r="A816" s="206">
        <v>21113</v>
      </c>
      <c r="B816" s="207" t="s">
        <v>911</v>
      </c>
      <c r="C816" s="203"/>
      <c r="D816" s="204"/>
      <c r="E816" s="199"/>
      <c r="F816" s="200"/>
      <c r="G816" s="205">
        <f t="shared" si="12"/>
        <v>0</v>
      </c>
    </row>
    <row r="817" spans="1:7" s="178" customFormat="1" ht="27.75" customHeight="1" hidden="1">
      <c r="A817" s="206">
        <v>2111301</v>
      </c>
      <c r="B817" s="207" t="s">
        <v>911</v>
      </c>
      <c r="C817" s="203"/>
      <c r="D817" s="204"/>
      <c r="E817" s="199"/>
      <c r="F817" s="200"/>
      <c r="G817" s="205">
        <f t="shared" si="12"/>
        <v>0</v>
      </c>
    </row>
    <row r="818" spans="1:7" s="178" customFormat="1" ht="27.75" customHeight="1">
      <c r="A818" s="206">
        <v>21114</v>
      </c>
      <c r="B818" s="207" t="s">
        <v>912</v>
      </c>
      <c r="C818" s="203">
        <v>0.5</v>
      </c>
      <c r="D818" s="204">
        <v>1</v>
      </c>
      <c r="E818" s="199"/>
      <c r="F818" s="200"/>
      <c r="G818" s="205">
        <f t="shared" si="12"/>
        <v>1</v>
      </c>
    </row>
    <row r="819" spans="1:7" s="178" customFormat="1" ht="27.75" customHeight="1" hidden="1">
      <c r="A819" s="206">
        <v>2111401</v>
      </c>
      <c r="B819" s="207" t="s">
        <v>328</v>
      </c>
      <c r="C819" s="203"/>
      <c r="D819" s="204"/>
      <c r="E819" s="199"/>
      <c r="F819" s="200"/>
      <c r="G819" s="205">
        <f t="shared" si="12"/>
        <v>0</v>
      </c>
    </row>
    <row r="820" spans="1:7" s="178" customFormat="1" ht="27.75" customHeight="1" hidden="1">
      <c r="A820" s="206">
        <v>2111402</v>
      </c>
      <c r="B820" s="207" t="s">
        <v>329</v>
      </c>
      <c r="C820" s="203"/>
      <c r="D820" s="204"/>
      <c r="E820" s="199"/>
      <c r="F820" s="200"/>
      <c r="G820" s="205">
        <f t="shared" si="12"/>
        <v>0</v>
      </c>
    </row>
    <row r="821" spans="1:7" s="178" customFormat="1" ht="27.75" customHeight="1" hidden="1">
      <c r="A821" s="206">
        <v>2111403</v>
      </c>
      <c r="B821" s="207" t="s">
        <v>330</v>
      </c>
      <c r="C821" s="203"/>
      <c r="D821" s="204"/>
      <c r="E821" s="199"/>
      <c r="F821" s="200"/>
      <c r="G821" s="205">
        <f t="shared" si="12"/>
        <v>0</v>
      </c>
    </row>
    <row r="822" spans="1:7" s="178" customFormat="1" ht="27.75" customHeight="1" hidden="1">
      <c r="A822" s="206">
        <v>2111404</v>
      </c>
      <c r="B822" s="207" t="s">
        <v>913</v>
      </c>
      <c r="C822" s="203"/>
      <c r="D822" s="204"/>
      <c r="E822" s="199"/>
      <c r="F822" s="200"/>
      <c r="G822" s="205">
        <f t="shared" si="12"/>
        <v>0</v>
      </c>
    </row>
    <row r="823" spans="1:7" s="178" customFormat="1" ht="27.75" customHeight="1" hidden="1">
      <c r="A823" s="206">
        <v>2111405</v>
      </c>
      <c r="B823" s="207" t="s">
        <v>914</v>
      </c>
      <c r="C823" s="203"/>
      <c r="D823" s="204"/>
      <c r="E823" s="199"/>
      <c r="F823" s="200"/>
      <c r="G823" s="205">
        <f t="shared" si="12"/>
        <v>0</v>
      </c>
    </row>
    <row r="824" spans="1:7" s="178" customFormat="1" ht="27.75" customHeight="1" hidden="1">
      <c r="A824" s="206">
        <v>2111406</v>
      </c>
      <c r="B824" s="207" t="s">
        <v>915</v>
      </c>
      <c r="C824" s="203"/>
      <c r="D824" s="204"/>
      <c r="E824" s="199"/>
      <c r="F824" s="200"/>
      <c r="G824" s="205">
        <f t="shared" si="12"/>
        <v>0</v>
      </c>
    </row>
    <row r="825" spans="1:7" s="178" customFormat="1" ht="27.75" customHeight="1" hidden="1">
      <c r="A825" s="206">
        <v>2111407</v>
      </c>
      <c r="B825" s="207" t="s">
        <v>916</v>
      </c>
      <c r="C825" s="203"/>
      <c r="D825" s="204"/>
      <c r="E825" s="199"/>
      <c r="F825" s="200"/>
      <c r="G825" s="205">
        <f t="shared" si="12"/>
        <v>0</v>
      </c>
    </row>
    <row r="826" spans="1:7" s="178" customFormat="1" ht="27.75" customHeight="1" hidden="1">
      <c r="A826" s="206">
        <v>2111408</v>
      </c>
      <c r="B826" s="207" t="s">
        <v>917</v>
      </c>
      <c r="C826" s="203"/>
      <c r="D826" s="204"/>
      <c r="E826" s="199"/>
      <c r="F826" s="200"/>
      <c r="G826" s="205">
        <f t="shared" si="12"/>
        <v>0</v>
      </c>
    </row>
    <row r="827" spans="1:7" s="178" customFormat="1" ht="27.75" customHeight="1" hidden="1">
      <c r="A827" s="206">
        <v>2111409</v>
      </c>
      <c r="B827" s="207" t="s">
        <v>918</v>
      </c>
      <c r="C827" s="203"/>
      <c r="D827" s="204"/>
      <c r="E827" s="199"/>
      <c r="F827" s="200"/>
      <c r="G827" s="205">
        <f t="shared" si="12"/>
        <v>0</v>
      </c>
    </row>
    <row r="828" spans="1:7" s="178" customFormat="1" ht="27.75" customHeight="1" hidden="1">
      <c r="A828" s="206">
        <v>2111410</v>
      </c>
      <c r="B828" s="207" t="s">
        <v>919</v>
      </c>
      <c r="C828" s="203"/>
      <c r="D828" s="204"/>
      <c r="E828" s="199"/>
      <c r="F828" s="200"/>
      <c r="G828" s="205">
        <f t="shared" si="12"/>
        <v>0</v>
      </c>
    </row>
    <row r="829" spans="1:7" s="178" customFormat="1" ht="27.75" customHeight="1" hidden="1">
      <c r="A829" s="206">
        <v>2111411</v>
      </c>
      <c r="B829" s="207" t="s">
        <v>370</v>
      </c>
      <c r="C829" s="203"/>
      <c r="D829" s="204"/>
      <c r="E829" s="199"/>
      <c r="F829" s="200"/>
      <c r="G829" s="205">
        <f t="shared" si="12"/>
        <v>0</v>
      </c>
    </row>
    <row r="830" spans="1:7" s="178" customFormat="1" ht="27.75" customHeight="1" hidden="1">
      <c r="A830" s="206">
        <v>2111413</v>
      </c>
      <c r="B830" s="207" t="s">
        <v>920</v>
      </c>
      <c r="C830" s="203"/>
      <c r="D830" s="204"/>
      <c r="E830" s="199"/>
      <c r="F830" s="200"/>
      <c r="G830" s="205">
        <f t="shared" si="12"/>
        <v>0</v>
      </c>
    </row>
    <row r="831" spans="1:7" s="178" customFormat="1" ht="27.75" customHeight="1" hidden="1">
      <c r="A831" s="206">
        <v>2111450</v>
      </c>
      <c r="B831" s="207" t="s">
        <v>337</v>
      </c>
      <c r="C831" s="203"/>
      <c r="D831" s="204"/>
      <c r="E831" s="199"/>
      <c r="F831" s="200"/>
      <c r="G831" s="205">
        <f t="shared" si="12"/>
        <v>0</v>
      </c>
    </row>
    <row r="832" spans="1:7" s="178" customFormat="1" ht="27.75" customHeight="1">
      <c r="A832" s="206">
        <v>2111499</v>
      </c>
      <c r="B832" s="207" t="s">
        <v>921</v>
      </c>
      <c r="C832" s="203">
        <v>0.5</v>
      </c>
      <c r="D832" s="204">
        <v>1</v>
      </c>
      <c r="E832" s="199"/>
      <c r="F832" s="200"/>
      <c r="G832" s="205">
        <f t="shared" si="12"/>
        <v>1</v>
      </c>
    </row>
    <row r="833" spans="1:7" s="178" customFormat="1" ht="27.75" customHeight="1">
      <c r="A833" s="206">
        <v>21199</v>
      </c>
      <c r="B833" s="207" t="s">
        <v>922</v>
      </c>
      <c r="C833" s="203">
        <v>169.745099</v>
      </c>
      <c r="D833" s="204">
        <v>19.05</v>
      </c>
      <c r="E833" s="199"/>
      <c r="F833" s="200"/>
      <c r="G833" s="205">
        <v>21.8</v>
      </c>
    </row>
    <row r="834" spans="1:7" s="178" customFormat="1" ht="27.75" customHeight="1">
      <c r="A834" s="206">
        <v>2119901</v>
      </c>
      <c r="B834" s="207" t="s">
        <v>922</v>
      </c>
      <c r="C834" s="203">
        <v>169.745099</v>
      </c>
      <c r="D834" s="204">
        <v>19.05</v>
      </c>
      <c r="E834" s="199">
        <v>2.75</v>
      </c>
      <c r="F834" s="200"/>
      <c r="G834" s="205">
        <f t="shared" si="12"/>
        <v>21.8</v>
      </c>
    </row>
    <row r="835" spans="1:7" s="178" customFormat="1" ht="27.75" customHeight="1">
      <c r="A835" s="206">
        <v>212</v>
      </c>
      <c r="B835" s="207" t="s">
        <v>923</v>
      </c>
      <c r="C835" s="203">
        <v>2920.314585</v>
      </c>
      <c r="D835" s="204">
        <v>2247.74</v>
      </c>
      <c r="E835" s="199"/>
      <c r="F835" s="200"/>
      <c r="G835" s="205">
        <v>2363.37</v>
      </c>
    </row>
    <row r="836" spans="1:7" s="178" customFormat="1" ht="27.75" customHeight="1">
      <c r="A836" s="206">
        <v>21201</v>
      </c>
      <c r="B836" s="207" t="s">
        <v>924</v>
      </c>
      <c r="C836" s="203">
        <v>182.259254</v>
      </c>
      <c r="D836" s="204">
        <f>SUM(D837:D846)</f>
        <v>583.62</v>
      </c>
      <c r="E836" s="199"/>
      <c r="F836" s="200"/>
      <c r="G836" s="205">
        <f t="shared" si="12"/>
        <v>583.62</v>
      </c>
    </row>
    <row r="837" spans="1:7" s="178" customFormat="1" ht="27.75" customHeight="1">
      <c r="A837" s="206">
        <v>2120101</v>
      </c>
      <c r="B837" s="207" t="s">
        <v>328</v>
      </c>
      <c r="C837" s="203"/>
      <c r="D837" s="204">
        <v>1.76</v>
      </c>
      <c r="E837" s="199"/>
      <c r="F837" s="200"/>
      <c r="G837" s="205">
        <f t="shared" si="12"/>
        <v>1.76</v>
      </c>
    </row>
    <row r="838" spans="1:7" s="178" customFormat="1" ht="27.75" customHeight="1">
      <c r="A838" s="206">
        <v>2120102</v>
      </c>
      <c r="B838" s="207" t="s">
        <v>329</v>
      </c>
      <c r="C838" s="203">
        <v>55.040165</v>
      </c>
      <c r="D838" s="204">
        <v>450.28</v>
      </c>
      <c r="E838" s="199"/>
      <c r="F838" s="200"/>
      <c r="G838" s="205">
        <f t="shared" si="12"/>
        <v>450.28</v>
      </c>
    </row>
    <row r="839" spans="1:7" s="178" customFormat="1" ht="27.75" customHeight="1" hidden="1">
      <c r="A839" s="206">
        <v>2120103</v>
      </c>
      <c r="B839" s="207" t="s">
        <v>330</v>
      </c>
      <c r="C839" s="203"/>
      <c r="D839" s="204"/>
      <c r="E839" s="199"/>
      <c r="F839" s="200"/>
      <c r="G839" s="205">
        <f aca="true" t="shared" si="13" ref="G839:G902">D839+E839+F839</f>
        <v>0</v>
      </c>
    </row>
    <row r="840" spans="1:7" s="178" customFormat="1" ht="27.75" customHeight="1">
      <c r="A840" s="206">
        <v>2120104</v>
      </c>
      <c r="B840" s="207" t="s">
        <v>925</v>
      </c>
      <c r="C840" s="203">
        <v>83.51138900000001</v>
      </c>
      <c r="D840" s="204">
        <v>87.2</v>
      </c>
      <c r="E840" s="199"/>
      <c r="F840" s="200"/>
      <c r="G840" s="205">
        <f t="shared" si="13"/>
        <v>87.2</v>
      </c>
    </row>
    <row r="841" spans="1:7" s="178" customFormat="1" ht="27.75" customHeight="1" hidden="1">
      <c r="A841" s="206">
        <v>2120105</v>
      </c>
      <c r="B841" s="207" t="s">
        <v>926</v>
      </c>
      <c r="C841" s="203"/>
      <c r="D841" s="204"/>
      <c r="E841" s="199"/>
      <c r="F841" s="200"/>
      <c r="G841" s="205">
        <f t="shared" si="13"/>
        <v>0</v>
      </c>
    </row>
    <row r="842" spans="1:7" s="178" customFormat="1" ht="27.75" customHeight="1">
      <c r="A842" s="206">
        <v>2120106</v>
      </c>
      <c r="B842" s="207" t="s">
        <v>927</v>
      </c>
      <c r="C842" s="203"/>
      <c r="D842" s="204">
        <v>44.38</v>
      </c>
      <c r="E842" s="199"/>
      <c r="F842" s="200"/>
      <c r="G842" s="205">
        <f t="shared" si="13"/>
        <v>44.38</v>
      </c>
    </row>
    <row r="843" spans="1:7" s="178" customFormat="1" ht="27.75" customHeight="1" hidden="1">
      <c r="A843" s="206">
        <v>2120107</v>
      </c>
      <c r="B843" s="207" t="s">
        <v>928</v>
      </c>
      <c r="C843" s="203"/>
      <c r="D843" s="204"/>
      <c r="E843" s="199"/>
      <c r="F843" s="200"/>
      <c r="G843" s="205">
        <f t="shared" si="13"/>
        <v>0</v>
      </c>
    </row>
    <row r="844" spans="1:7" s="178" customFormat="1" ht="27.75" customHeight="1" hidden="1">
      <c r="A844" s="206">
        <v>2120109</v>
      </c>
      <c r="B844" s="207" t="s">
        <v>929</v>
      </c>
      <c r="C844" s="203"/>
      <c r="D844" s="204"/>
      <c r="E844" s="199"/>
      <c r="F844" s="200"/>
      <c r="G844" s="205">
        <f t="shared" si="13"/>
        <v>0</v>
      </c>
    </row>
    <row r="845" spans="1:7" s="178" customFormat="1" ht="27.75" customHeight="1" hidden="1">
      <c r="A845" s="206">
        <v>2120110</v>
      </c>
      <c r="B845" s="207" t="s">
        <v>930</v>
      </c>
      <c r="C845" s="203"/>
      <c r="D845" s="204"/>
      <c r="E845" s="199"/>
      <c r="F845" s="200"/>
      <c r="G845" s="205">
        <f t="shared" si="13"/>
        <v>0</v>
      </c>
    </row>
    <row r="846" spans="1:7" s="178" customFormat="1" ht="27.75" customHeight="1">
      <c r="A846" s="206">
        <v>2120199</v>
      </c>
      <c r="B846" s="207" t="s">
        <v>931</v>
      </c>
      <c r="C846" s="203">
        <v>43.7077</v>
      </c>
      <c r="D846" s="204"/>
      <c r="E846" s="199"/>
      <c r="F846" s="200"/>
      <c r="G846" s="205">
        <f t="shared" si="13"/>
        <v>0</v>
      </c>
    </row>
    <row r="847" spans="1:7" s="178" customFormat="1" ht="27.75" customHeight="1">
      <c r="A847" s="206">
        <v>21202</v>
      </c>
      <c r="B847" s="207" t="s">
        <v>932</v>
      </c>
      <c r="C847" s="203">
        <v>286.211531</v>
      </c>
      <c r="D847" s="204">
        <v>95.24</v>
      </c>
      <c r="E847" s="199"/>
      <c r="F847" s="200"/>
      <c r="G847" s="205">
        <f t="shared" si="13"/>
        <v>95.24</v>
      </c>
    </row>
    <row r="848" spans="1:7" s="178" customFormat="1" ht="27.75" customHeight="1">
      <c r="A848" s="206">
        <v>2120201</v>
      </c>
      <c r="B848" s="207" t="s">
        <v>932</v>
      </c>
      <c r="C848" s="203">
        <v>286.211531</v>
      </c>
      <c r="D848" s="204">
        <v>95.24</v>
      </c>
      <c r="E848" s="199"/>
      <c r="F848" s="200"/>
      <c r="G848" s="205">
        <f t="shared" si="13"/>
        <v>95.24</v>
      </c>
    </row>
    <row r="849" spans="1:7" s="178" customFormat="1" ht="27.75" customHeight="1">
      <c r="A849" s="206">
        <v>21203</v>
      </c>
      <c r="B849" s="207" t="s">
        <v>933</v>
      </c>
      <c r="C849" s="203">
        <v>2099.018868</v>
      </c>
      <c r="D849" s="204">
        <v>1472.42</v>
      </c>
      <c r="E849" s="199"/>
      <c r="F849" s="200"/>
      <c r="G849" s="205">
        <v>1588.05</v>
      </c>
    </row>
    <row r="850" spans="1:7" s="178" customFormat="1" ht="27.75" customHeight="1">
      <c r="A850" s="206">
        <v>2120303</v>
      </c>
      <c r="B850" s="207" t="s">
        <v>934</v>
      </c>
      <c r="C850" s="203">
        <v>1282.074031</v>
      </c>
      <c r="D850" s="204">
        <v>1472.42</v>
      </c>
      <c r="E850" s="199">
        <v>115.63</v>
      </c>
      <c r="F850" s="200"/>
      <c r="G850" s="205">
        <f t="shared" si="13"/>
        <v>1588.0500000000002</v>
      </c>
    </row>
    <row r="851" spans="1:7" s="178" customFormat="1" ht="27.75" customHeight="1">
      <c r="A851" s="206">
        <v>2120399</v>
      </c>
      <c r="B851" s="207" t="s">
        <v>935</v>
      </c>
      <c r="C851" s="203">
        <v>816.944837</v>
      </c>
      <c r="D851" s="204"/>
      <c r="E851" s="199"/>
      <c r="F851" s="200"/>
      <c r="G851" s="205">
        <f t="shared" si="13"/>
        <v>0</v>
      </c>
    </row>
    <row r="852" spans="1:7" s="178" customFormat="1" ht="27.75" customHeight="1">
      <c r="A852" s="206">
        <v>21205</v>
      </c>
      <c r="B852" s="207" t="s">
        <v>936</v>
      </c>
      <c r="C852" s="203">
        <v>336.701434</v>
      </c>
      <c r="D852" s="204">
        <v>76.46</v>
      </c>
      <c r="E852" s="199"/>
      <c r="F852" s="200"/>
      <c r="G852" s="205">
        <f t="shared" si="13"/>
        <v>76.46</v>
      </c>
    </row>
    <row r="853" spans="1:7" s="178" customFormat="1" ht="27.75" customHeight="1">
      <c r="A853" s="206">
        <v>2120501</v>
      </c>
      <c r="B853" s="207" t="s">
        <v>936</v>
      </c>
      <c r="C853" s="203">
        <v>336.701434</v>
      </c>
      <c r="D853" s="204">
        <v>76.46</v>
      </c>
      <c r="E853" s="199"/>
      <c r="F853" s="200"/>
      <c r="G853" s="205">
        <f t="shared" si="13"/>
        <v>76.46</v>
      </c>
    </row>
    <row r="854" spans="1:7" s="178" customFormat="1" ht="27.75" customHeight="1">
      <c r="A854" s="206">
        <v>21206</v>
      </c>
      <c r="B854" s="207" t="s">
        <v>937</v>
      </c>
      <c r="C854" s="203">
        <v>0</v>
      </c>
      <c r="D854" s="204">
        <v>20</v>
      </c>
      <c r="E854" s="199"/>
      <c r="F854" s="200"/>
      <c r="G854" s="205">
        <f t="shared" si="13"/>
        <v>20</v>
      </c>
    </row>
    <row r="855" spans="1:7" s="178" customFormat="1" ht="27.75" customHeight="1">
      <c r="A855" s="206">
        <v>2120601</v>
      </c>
      <c r="B855" s="207" t="s">
        <v>937</v>
      </c>
      <c r="C855" s="203">
        <v>0</v>
      </c>
      <c r="D855" s="204">
        <v>20</v>
      </c>
      <c r="E855" s="199"/>
      <c r="F855" s="200"/>
      <c r="G855" s="205">
        <f t="shared" si="13"/>
        <v>20</v>
      </c>
    </row>
    <row r="856" spans="1:7" s="178" customFormat="1" ht="27.75" customHeight="1">
      <c r="A856" s="206">
        <v>21299</v>
      </c>
      <c r="B856" s="207" t="s">
        <v>938</v>
      </c>
      <c r="C856" s="203">
        <v>16.123498</v>
      </c>
      <c r="D856" s="204"/>
      <c r="E856" s="199"/>
      <c r="F856" s="200"/>
      <c r="G856" s="205">
        <f t="shared" si="13"/>
        <v>0</v>
      </c>
    </row>
    <row r="857" spans="1:7" s="178" customFormat="1" ht="27.75" customHeight="1">
      <c r="A857" s="206">
        <v>2129999</v>
      </c>
      <c r="B857" s="207" t="s">
        <v>938</v>
      </c>
      <c r="C857" s="203">
        <v>16.123498</v>
      </c>
      <c r="D857" s="204"/>
      <c r="E857" s="199"/>
      <c r="F857" s="200"/>
      <c r="G857" s="205">
        <f t="shared" si="13"/>
        <v>0</v>
      </c>
    </row>
    <row r="858" spans="1:7" s="178" customFormat="1" ht="27.75" customHeight="1">
      <c r="A858" s="206">
        <v>213</v>
      </c>
      <c r="B858" s="207" t="s">
        <v>939</v>
      </c>
      <c r="C858" s="203">
        <v>5760.781968</v>
      </c>
      <c r="D858" s="204">
        <v>6083.55</v>
      </c>
      <c r="E858" s="199"/>
      <c r="F858" s="200"/>
      <c r="G858" s="205">
        <v>6447.19</v>
      </c>
    </row>
    <row r="859" spans="1:7" s="178" customFormat="1" ht="27.75" customHeight="1">
      <c r="A859" s="206">
        <v>21301</v>
      </c>
      <c r="B859" s="207" t="s">
        <v>940</v>
      </c>
      <c r="C859" s="203">
        <v>3459.236736</v>
      </c>
      <c r="D859" s="204">
        <f>SUM(D860:D884)</f>
        <v>3797.3900000000003</v>
      </c>
      <c r="E859" s="199"/>
      <c r="F859" s="200"/>
      <c r="G859" s="205">
        <v>4161.03</v>
      </c>
    </row>
    <row r="860" spans="1:7" s="178" customFormat="1" ht="27.75" customHeight="1" hidden="1">
      <c r="A860" s="206">
        <v>2130101</v>
      </c>
      <c r="B860" s="207" t="s">
        <v>328</v>
      </c>
      <c r="C860" s="203"/>
      <c r="D860" s="204"/>
      <c r="E860" s="199"/>
      <c r="F860" s="200"/>
      <c r="G860" s="205">
        <f t="shared" si="13"/>
        <v>0</v>
      </c>
    </row>
    <row r="861" spans="1:7" s="178" customFormat="1" ht="27.75" customHeight="1">
      <c r="A861" s="206">
        <v>2130102</v>
      </c>
      <c r="B861" s="207" t="s">
        <v>329</v>
      </c>
      <c r="C861" s="203">
        <v>492.48430099999996</v>
      </c>
      <c r="D861" s="204">
        <v>924.45</v>
      </c>
      <c r="E861" s="199"/>
      <c r="F861" s="200"/>
      <c r="G861" s="205">
        <f t="shared" si="13"/>
        <v>924.45</v>
      </c>
    </row>
    <row r="862" spans="1:7" s="178" customFormat="1" ht="27.75" customHeight="1" hidden="1">
      <c r="A862" s="206">
        <v>2130103</v>
      </c>
      <c r="B862" s="207" t="s">
        <v>330</v>
      </c>
      <c r="C862" s="203"/>
      <c r="D862" s="204"/>
      <c r="E862" s="199"/>
      <c r="F862" s="200"/>
      <c r="G862" s="205">
        <f t="shared" si="13"/>
        <v>0</v>
      </c>
    </row>
    <row r="863" spans="1:7" s="178" customFormat="1" ht="27.75" customHeight="1" hidden="1">
      <c r="A863" s="206">
        <v>2130104</v>
      </c>
      <c r="B863" s="207" t="s">
        <v>337</v>
      </c>
      <c r="C863" s="203"/>
      <c r="D863" s="204"/>
      <c r="E863" s="199"/>
      <c r="F863" s="200"/>
      <c r="G863" s="205">
        <f t="shared" si="13"/>
        <v>0</v>
      </c>
    </row>
    <row r="864" spans="1:7" s="178" customFormat="1" ht="27.75" customHeight="1" hidden="1">
      <c r="A864" s="206">
        <v>2130105</v>
      </c>
      <c r="B864" s="207" t="s">
        <v>941</v>
      </c>
      <c r="C864" s="203"/>
      <c r="D864" s="204"/>
      <c r="E864" s="199"/>
      <c r="F864" s="200"/>
      <c r="G864" s="205">
        <f t="shared" si="13"/>
        <v>0</v>
      </c>
    </row>
    <row r="865" spans="1:7" s="178" customFormat="1" ht="27.75" customHeight="1">
      <c r="A865" s="206">
        <v>2130106</v>
      </c>
      <c r="B865" s="207" t="s">
        <v>942</v>
      </c>
      <c r="C865" s="203">
        <v>14.12</v>
      </c>
      <c r="D865" s="204"/>
      <c r="E865" s="199"/>
      <c r="F865" s="200"/>
      <c r="G865" s="205">
        <f t="shared" si="13"/>
        <v>0</v>
      </c>
    </row>
    <row r="866" spans="1:7" s="178" customFormat="1" ht="27.75" customHeight="1">
      <c r="A866" s="206">
        <v>2130108</v>
      </c>
      <c r="B866" s="207" t="s">
        <v>943</v>
      </c>
      <c r="C866" s="203">
        <v>35.955</v>
      </c>
      <c r="D866" s="204">
        <v>1</v>
      </c>
      <c r="E866" s="199"/>
      <c r="F866" s="200"/>
      <c r="G866" s="205">
        <f t="shared" si="13"/>
        <v>1</v>
      </c>
    </row>
    <row r="867" spans="1:7" s="178" customFormat="1" ht="27.75" customHeight="1">
      <c r="A867" s="206">
        <v>2130109</v>
      </c>
      <c r="B867" s="207" t="s">
        <v>944</v>
      </c>
      <c r="C867" s="203">
        <v>3.68325</v>
      </c>
      <c r="D867" s="204">
        <v>21</v>
      </c>
      <c r="E867" s="199">
        <v>2.2</v>
      </c>
      <c r="F867" s="200"/>
      <c r="G867" s="205">
        <f t="shared" si="13"/>
        <v>23.2</v>
      </c>
    </row>
    <row r="868" spans="1:7" s="178" customFormat="1" ht="27.75" customHeight="1">
      <c r="A868" s="206">
        <v>2130110</v>
      </c>
      <c r="B868" s="207" t="s">
        <v>945</v>
      </c>
      <c r="C868" s="203">
        <v>0</v>
      </c>
      <c r="D868" s="204">
        <v>47</v>
      </c>
      <c r="E868" s="199"/>
      <c r="F868" s="200"/>
      <c r="G868" s="205">
        <f t="shared" si="13"/>
        <v>47</v>
      </c>
    </row>
    <row r="869" spans="1:7" s="178" customFormat="1" ht="27.75" customHeight="1" hidden="1">
      <c r="A869" s="206">
        <v>2130111</v>
      </c>
      <c r="B869" s="207" t="s">
        <v>946</v>
      </c>
      <c r="C869" s="203">
        <v>0</v>
      </c>
      <c r="D869" s="204"/>
      <c r="E869" s="199"/>
      <c r="F869" s="200"/>
      <c r="G869" s="205">
        <f t="shared" si="13"/>
        <v>0</v>
      </c>
    </row>
    <row r="870" spans="1:7" s="178" customFormat="1" ht="27.75" customHeight="1">
      <c r="A870" s="206">
        <v>2130112</v>
      </c>
      <c r="B870" s="207" t="s">
        <v>947</v>
      </c>
      <c r="C870" s="203">
        <v>0</v>
      </c>
      <c r="D870" s="204"/>
      <c r="E870" s="199"/>
      <c r="F870" s="200">
        <v>29</v>
      </c>
      <c r="G870" s="205">
        <f t="shared" si="13"/>
        <v>29</v>
      </c>
    </row>
    <row r="871" spans="1:7" s="178" customFormat="1" ht="27.75" customHeight="1" hidden="1">
      <c r="A871" s="206">
        <v>2130114</v>
      </c>
      <c r="B871" s="207" t="s">
        <v>948</v>
      </c>
      <c r="C871" s="203"/>
      <c r="D871" s="204"/>
      <c r="E871" s="199"/>
      <c r="F871" s="200"/>
      <c r="G871" s="205">
        <f t="shared" si="13"/>
        <v>0</v>
      </c>
    </row>
    <row r="872" spans="1:7" s="178" customFormat="1" ht="27.75" customHeight="1" hidden="1">
      <c r="A872" s="206">
        <v>2130119</v>
      </c>
      <c r="B872" s="207" t="s">
        <v>949</v>
      </c>
      <c r="C872" s="203"/>
      <c r="D872" s="204"/>
      <c r="E872" s="199"/>
      <c r="F872" s="200"/>
      <c r="G872" s="205">
        <f t="shared" si="13"/>
        <v>0</v>
      </c>
    </row>
    <row r="873" spans="1:7" s="178" customFormat="1" ht="27.75" customHeight="1" hidden="1">
      <c r="A873" s="206">
        <v>2130120</v>
      </c>
      <c r="B873" s="207" t="s">
        <v>950</v>
      </c>
      <c r="C873" s="203"/>
      <c r="D873" s="204"/>
      <c r="E873" s="199"/>
      <c r="F873" s="200"/>
      <c r="G873" s="205">
        <f t="shared" si="13"/>
        <v>0</v>
      </c>
    </row>
    <row r="874" spans="1:7" s="178" customFormat="1" ht="27.75" customHeight="1" hidden="1">
      <c r="A874" s="206">
        <v>2130121</v>
      </c>
      <c r="B874" s="207" t="s">
        <v>951</v>
      </c>
      <c r="C874" s="203"/>
      <c r="D874" s="204"/>
      <c r="E874" s="199"/>
      <c r="F874" s="200"/>
      <c r="G874" s="205">
        <f t="shared" si="13"/>
        <v>0</v>
      </c>
    </row>
    <row r="875" spans="1:7" s="178" customFormat="1" ht="27.75" customHeight="1">
      <c r="A875" s="206">
        <v>2130122</v>
      </c>
      <c r="B875" s="207" t="s">
        <v>952</v>
      </c>
      <c r="C875" s="203">
        <v>33.084108</v>
      </c>
      <c r="D875" s="204">
        <v>65.06</v>
      </c>
      <c r="E875" s="199"/>
      <c r="F875" s="200"/>
      <c r="G875" s="205">
        <f t="shared" si="13"/>
        <v>65.06</v>
      </c>
    </row>
    <row r="876" spans="1:7" s="178" customFormat="1" ht="27.75" customHeight="1">
      <c r="A876" s="206">
        <v>2130124</v>
      </c>
      <c r="B876" s="207" t="s">
        <v>953</v>
      </c>
      <c r="C876" s="203">
        <v>0</v>
      </c>
      <c r="D876" s="204"/>
      <c r="E876" s="199">
        <v>2</v>
      </c>
      <c r="F876" s="200"/>
      <c r="G876" s="205">
        <f t="shared" si="13"/>
        <v>2</v>
      </c>
    </row>
    <row r="877" spans="1:7" s="178" customFormat="1" ht="27.75" customHeight="1" hidden="1">
      <c r="A877" s="206">
        <v>2130125</v>
      </c>
      <c r="B877" s="207" t="s">
        <v>954</v>
      </c>
      <c r="C877" s="203"/>
      <c r="D877" s="204"/>
      <c r="E877" s="199"/>
      <c r="F877" s="200"/>
      <c r="G877" s="205">
        <f t="shared" si="13"/>
        <v>0</v>
      </c>
    </row>
    <row r="878" spans="1:7" s="178" customFormat="1" ht="27.75" customHeight="1">
      <c r="A878" s="206">
        <v>2130126</v>
      </c>
      <c r="B878" s="207" t="s">
        <v>955</v>
      </c>
      <c r="C878" s="203">
        <v>944.556775</v>
      </c>
      <c r="D878" s="204">
        <v>1573.38</v>
      </c>
      <c r="E878" s="199">
        <v>277.79</v>
      </c>
      <c r="F878" s="200"/>
      <c r="G878" s="205">
        <f t="shared" si="13"/>
        <v>1851.17</v>
      </c>
    </row>
    <row r="879" spans="1:7" s="178" customFormat="1" ht="27.75" customHeight="1" hidden="1">
      <c r="A879" s="206">
        <v>2130135</v>
      </c>
      <c r="B879" s="207" t="s">
        <v>956</v>
      </c>
      <c r="C879" s="203"/>
      <c r="D879" s="204"/>
      <c r="E879" s="199"/>
      <c r="F879" s="200"/>
      <c r="G879" s="205">
        <f t="shared" si="13"/>
        <v>0</v>
      </c>
    </row>
    <row r="880" spans="1:7" s="178" customFormat="1" ht="27.75" customHeight="1">
      <c r="A880" s="206">
        <v>2130142</v>
      </c>
      <c r="B880" s="207" t="s">
        <v>957</v>
      </c>
      <c r="C880" s="203">
        <v>254.64493900000002</v>
      </c>
      <c r="D880" s="204"/>
      <c r="E880" s="199"/>
      <c r="F880" s="200"/>
      <c r="G880" s="205">
        <f t="shared" si="13"/>
        <v>0</v>
      </c>
    </row>
    <row r="881" spans="1:7" s="178" customFormat="1" ht="27.75" customHeight="1" hidden="1">
      <c r="A881" s="206">
        <v>2130148</v>
      </c>
      <c r="B881" s="207" t="s">
        <v>958</v>
      </c>
      <c r="C881" s="203"/>
      <c r="D881" s="204"/>
      <c r="E881" s="199"/>
      <c r="F881" s="200"/>
      <c r="G881" s="205">
        <f t="shared" si="13"/>
        <v>0</v>
      </c>
    </row>
    <row r="882" spans="1:7" s="178" customFormat="1" ht="27.75" customHeight="1" hidden="1">
      <c r="A882" s="206">
        <v>2130152</v>
      </c>
      <c r="B882" s="207" t="s">
        <v>959</v>
      </c>
      <c r="C882" s="203"/>
      <c r="D882" s="204"/>
      <c r="E882" s="199"/>
      <c r="F882" s="200"/>
      <c r="G882" s="205">
        <f t="shared" si="13"/>
        <v>0</v>
      </c>
    </row>
    <row r="883" spans="1:7" s="178" customFormat="1" ht="27.75" customHeight="1">
      <c r="A883" s="206">
        <v>2130153</v>
      </c>
      <c r="B883" s="207" t="s">
        <v>960</v>
      </c>
      <c r="C883" s="203">
        <v>362.25</v>
      </c>
      <c r="D883" s="204">
        <v>65.5</v>
      </c>
      <c r="E883" s="199"/>
      <c r="F883" s="200"/>
      <c r="G883" s="205">
        <f t="shared" si="13"/>
        <v>65.5</v>
      </c>
    </row>
    <row r="884" spans="1:7" s="178" customFormat="1" ht="27.75" customHeight="1">
      <c r="A884" s="206">
        <v>2130199</v>
      </c>
      <c r="B884" s="207" t="s">
        <v>961</v>
      </c>
      <c r="C884" s="203">
        <v>1318.4583630000002</v>
      </c>
      <c r="D884" s="204">
        <v>1100</v>
      </c>
      <c r="E884" s="199">
        <v>52.65</v>
      </c>
      <c r="F884" s="200"/>
      <c r="G884" s="205">
        <f t="shared" si="13"/>
        <v>1152.65</v>
      </c>
    </row>
    <row r="885" spans="1:7" s="178" customFormat="1" ht="27.75" customHeight="1">
      <c r="A885" s="206">
        <v>21302</v>
      </c>
      <c r="B885" s="207" t="s">
        <v>962</v>
      </c>
      <c r="C885" s="203">
        <v>1060.1191609999998</v>
      </c>
      <c r="D885" s="204">
        <f>SUM(D886:D909)</f>
        <v>221.44</v>
      </c>
      <c r="E885" s="199"/>
      <c r="F885" s="200"/>
      <c r="G885" s="205">
        <f t="shared" si="13"/>
        <v>221.44</v>
      </c>
    </row>
    <row r="886" spans="1:7" s="178" customFormat="1" ht="27.75" customHeight="1" hidden="1">
      <c r="A886" s="206">
        <v>2130201</v>
      </c>
      <c r="B886" s="207" t="s">
        <v>328</v>
      </c>
      <c r="C886" s="203"/>
      <c r="D886" s="204"/>
      <c r="E886" s="199"/>
      <c r="F886" s="200"/>
      <c r="G886" s="205">
        <f t="shared" si="13"/>
        <v>0</v>
      </c>
    </row>
    <row r="887" spans="1:7" s="178" customFormat="1" ht="27.75" customHeight="1">
      <c r="A887" s="206">
        <v>2130202</v>
      </c>
      <c r="B887" s="207" t="s">
        <v>329</v>
      </c>
      <c r="C887" s="203">
        <v>3.799723</v>
      </c>
      <c r="D887" s="204"/>
      <c r="E887" s="199"/>
      <c r="F887" s="200"/>
      <c r="G887" s="205">
        <f t="shared" si="13"/>
        <v>0</v>
      </c>
    </row>
    <row r="888" spans="1:7" s="178" customFormat="1" ht="27.75" customHeight="1" hidden="1">
      <c r="A888" s="206">
        <v>2130203</v>
      </c>
      <c r="B888" s="207" t="s">
        <v>330</v>
      </c>
      <c r="C888" s="203"/>
      <c r="D888" s="204"/>
      <c r="E888" s="199"/>
      <c r="F888" s="200"/>
      <c r="G888" s="205">
        <f t="shared" si="13"/>
        <v>0</v>
      </c>
    </row>
    <row r="889" spans="1:7" s="178" customFormat="1" ht="27.75" customHeight="1" hidden="1">
      <c r="A889" s="206">
        <v>2130204</v>
      </c>
      <c r="B889" s="207" t="s">
        <v>963</v>
      </c>
      <c r="C889" s="203"/>
      <c r="D889" s="204"/>
      <c r="E889" s="199"/>
      <c r="F889" s="200"/>
      <c r="G889" s="205">
        <f t="shared" si="13"/>
        <v>0</v>
      </c>
    </row>
    <row r="890" spans="1:7" s="178" customFormat="1" ht="27.75" customHeight="1">
      <c r="A890" s="206">
        <v>2130205</v>
      </c>
      <c r="B890" s="207" t="s">
        <v>964</v>
      </c>
      <c r="C890" s="203">
        <v>258.482938</v>
      </c>
      <c r="D890" s="204"/>
      <c r="E890" s="199"/>
      <c r="F890" s="200"/>
      <c r="G890" s="205">
        <f t="shared" si="13"/>
        <v>0</v>
      </c>
    </row>
    <row r="891" spans="1:7" s="178" customFormat="1" ht="27.75" customHeight="1" hidden="1">
      <c r="A891" s="206">
        <v>2130206</v>
      </c>
      <c r="B891" s="207" t="s">
        <v>965</v>
      </c>
      <c r="C891" s="203"/>
      <c r="D891" s="204"/>
      <c r="E891" s="199"/>
      <c r="F891" s="200"/>
      <c r="G891" s="205">
        <f t="shared" si="13"/>
        <v>0</v>
      </c>
    </row>
    <row r="892" spans="1:7" s="178" customFormat="1" ht="27.75" customHeight="1">
      <c r="A892" s="206">
        <v>2130207</v>
      </c>
      <c r="B892" s="207" t="s">
        <v>966</v>
      </c>
      <c r="C892" s="203">
        <v>19.74</v>
      </c>
      <c r="D892" s="204">
        <v>208.54</v>
      </c>
      <c r="E892" s="199"/>
      <c r="F892" s="200"/>
      <c r="G892" s="205">
        <f t="shared" si="13"/>
        <v>208.54</v>
      </c>
    </row>
    <row r="893" spans="1:7" s="178" customFormat="1" ht="27.75" customHeight="1">
      <c r="A893" s="206">
        <v>2130209</v>
      </c>
      <c r="B893" s="207" t="s">
        <v>967</v>
      </c>
      <c r="C893" s="203">
        <v>262.9566</v>
      </c>
      <c r="D893" s="204"/>
      <c r="E893" s="199"/>
      <c r="F893" s="200"/>
      <c r="G893" s="205">
        <f t="shared" si="13"/>
        <v>0</v>
      </c>
    </row>
    <row r="894" spans="1:7" s="178" customFormat="1" ht="27.75" customHeight="1">
      <c r="A894" s="206">
        <v>2130210</v>
      </c>
      <c r="B894" s="207" t="s">
        <v>968</v>
      </c>
      <c r="C894" s="203">
        <v>502.4882</v>
      </c>
      <c r="D894" s="204"/>
      <c r="E894" s="199"/>
      <c r="F894" s="200"/>
      <c r="G894" s="205">
        <f t="shared" si="13"/>
        <v>0</v>
      </c>
    </row>
    <row r="895" spans="1:7" s="178" customFormat="1" ht="27.75" customHeight="1" hidden="1">
      <c r="A895" s="206">
        <v>2130211</v>
      </c>
      <c r="B895" s="207" t="s">
        <v>969</v>
      </c>
      <c r="C895" s="203"/>
      <c r="D895" s="204"/>
      <c r="E895" s="199"/>
      <c r="F895" s="200"/>
      <c r="G895" s="205">
        <f t="shared" si="13"/>
        <v>0</v>
      </c>
    </row>
    <row r="896" spans="1:7" s="178" customFormat="1" ht="27.75" customHeight="1" hidden="1">
      <c r="A896" s="206">
        <v>2130212</v>
      </c>
      <c r="B896" s="207" t="s">
        <v>970</v>
      </c>
      <c r="C896" s="203"/>
      <c r="D896" s="204"/>
      <c r="E896" s="199"/>
      <c r="F896" s="200"/>
      <c r="G896" s="205">
        <f t="shared" si="13"/>
        <v>0</v>
      </c>
    </row>
    <row r="897" spans="1:7" s="178" customFormat="1" ht="27.75" customHeight="1">
      <c r="A897" s="206">
        <v>2130213</v>
      </c>
      <c r="B897" s="207" t="s">
        <v>971</v>
      </c>
      <c r="C897" s="203">
        <v>12.6517</v>
      </c>
      <c r="D897" s="204">
        <v>12.9</v>
      </c>
      <c r="E897" s="199"/>
      <c r="F897" s="200"/>
      <c r="G897" s="205">
        <f t="shared" si="13"/>
        <v>12.9</v>
      </c>
    </row>
    <row r="898" spans="1:7" s="178" customFormat="1" ht="27.75" customHeight="1" hidden="1">
      <c r="A898" s="206">
        <v>2130217</v>
      </c>
      <c r="B898" s="207" t="s">
        <v>972</v>
      </c>
      <c r="C898" s="203"/>
      <c r="D898" s="204"/>
      <c r="E898" s="199"/>
      <c r="F898" s="200"/>
      <c r="G898" s="205">
        <f t="shared" si="13"/>
        <v>0</v>
      </c>
    </row>
    <row r="899" spans="1:7" s="178" customFormat="1" ht="27.75" customHeight="1" hidden="1">
      <c r="A899" s="206">
        <v>2130220</v>
      </c>
      <c r="B899" s="207" t="s">
        <v>482</v>
      </c>
      <c r="C899" s="203"/>
      <c r="D899" s="204"/>
      <c r="E899" s="199"/>
      <c r="F899" s="200"/>
      <c r="G899" s="205">
        <f t="shared" si="13"/>
        <v>0</v>
      </c>
    </row>
    <row r="900" spans="1:7" s="178" customFormat="1" ht="27.75" customHeight="1" hidden="1">
      <c r="A900" s="206">
        <v>2130221</v>
      </c>
      <c r="B900" s="207" t="s">
        <v>973</v>
      </c>
      <c r="C900" s="203"/>
      <c r="D900" s="204"/>
      <c r="E900" s="199"/>
      <c r="F900" s="200"/>
      <c r="G900" s="205">
        <f t="shared" si="13"/>
        <v>0</v>
      </c>
    </row>
    <row r="901" spans="1:7" s="178" customFormat="1" ht="27.75" customHeight="1" hidden="1">
      <c r="A901" s="206">
        <v>2130223</v>
      </c>
      <c r="B901" s="207" t="s">
        <v>974</v>
      </c>
      <c r="C901" s="203"/>
      <c r="D901" s="204"/>
      <c r="E901" s="199"/>
      <c r="F901" s="200"/>
      <c r="G901" s="205">
        <f t="shared" si="13"/>
        <v>0</v>
      </c>
    </row>
    <row r="902" spans="1:7" s="178" customFormat="1" ht="27.75" customHeight="1" hidden="1">
      <c r="A902" s="206">
        <v>2130226</v>
      </c>
      <c r="B902" s="207" t="s">
        <v>975</v>
      </c>
      <c r="C902" s="203"/>
      <c r="D902" s="204"/>
      <c r="E902" s="199"/>
      <c r="F902" s="200"/>
      <c r="G902" s="205">
        <f t="shared" si="13"/>
        <v>0</v>
      </c>
    </row>
    <row r="903" spans="1:7" s="178" customFormat="1" ht="27.75" customHeight="1" hidden="1">
      <c r="A903" s="206">
        <v>2130227</v>
      </c>
      <c r="B903" s="207" t="s">
        <v>976</v>
      </c>
      <c r="C903" s="203"/>
      <c r="D903" s="204"/>
      <c r="E903" s="199"/>
      <c r="F903" s="200"/>
      <c r="G903" s="205">
        <f aca="true" t="shared" si="14" ref="G903:G966">D903+E903+F903</f>
        <v>0</v>
      </c>
    </row>
    <row r="904" spans="1:7" s="178" customFormat="1" ht="27.75" customHeight="1" hidden="1">
      <c r="A904" s="206">
        <v>2130232</v>
      </c>
      <c r="B904" s="207" t="s">
        <v>977</v>
      </c>
      <c r="C904" s="203"/>
      <c r="D904" s="204"/>
      <c r="E904" s="199"/>
      <c r="F904" s="200"/>
      <c r="G904" s="205">
        <f t="shared" si="14"/>
        <v>0</v>
      </c>
    </row>
    <row r="905" spans="1:7" s="178" customFormat="1" ht="27.75" customHeight="1" hidden="1">
      <c r="A905" s="206">
        <v>2130234</v>
      </c>
      <c r="B905" s="207" t="s">
        <v>978</v>
      </c>
      <c r="C905" s="203"/>
      <c r="D905" s="204"/>
      <c r="E905" s="199"/>
      <c r="F905" s="200"/>
      <c r="G905" s="205">
        <f t="shared" si="14"/>
        <v>0</v>
      </c>
    </row>
    <row r="906" spans="1:7" s="178" customFormat="1" ht="27.75" customHeight="1" hidden="1">
      <c r="A906" s="206">
        <v>2130235</v>
      </c>
      <c r="B906" s="207" t="s">
        <v>979</v>
      </c>
      <c r="C906" s="203"/>
      <c r="D906" s="204"/>
      <c r="E906" s="199"/>
      <c r="F906" s="200"/>
      <c r="G906" s="205">
        <f t="shared" si="14"/>
        <v>0</v>
      </c>
    </row>
    <row r="907" spans="1:7" s="178" customFormat="1" ht="27.75" customHeight="1" hidden="1">
      <c r="A907" s="206">
        <v>2130236</v>
      </c>
      <c r="B907" s="207" t="s">
        <v>980</v>
      </c>
      <c r="C907" s="203"/>
      <c r="D907" s="204"/>
      <c r="E907" s="199"/>
      <c r="F907" s="200"/>
      <c r="G907" s="205">
        <f t="shared" si="14"/>
        <v>0</v>
      </c>
    </row>
    <row r="908" spans="1:7" s="178" customFormat="1" ht="27.75" customHeight="1" hidden="1">
      <c r="A908" s="206">
        <v>2130237</v>
      </c>
      <c r="B908" s="207" t="s">
        <v>981</v>
      </c>
      <c r="C908" s="203"/>
      <c r="D908" s="204"/>
      <c r="E908" s="199"/>
      <c r="F908" s="200"/>
      <c r="G908" s="205">
        <f t="shared" si="14"/>
        <v>0</v>
      </c>
    </row>
    <row r="909" spans="1:7" s="178" customFormat="1" ht="27.75" customHeight="1" hidden="1">
      <c r="A909" s="206">
        <v>2130299</v>
      </c>
      <c r="B909" s="207" t="s">
        <v>982</v>
      </c>
      <c r="C909" s="203"/>
      <c r="D909" s="204"/>
      <c r="E909" s="199"/>
      <c r="F909" s="200"/>
      <c r="G909" s="205">
        <f t="shared" si="14"/>
        <v>0</v>
      </c>
    </row>
    <row r="910" spans="1:7" s="178" customFormat="1" ht="27.75" customHeight="1">
      <c r="A910" s="206">
        <v>21303</v>
      </c>
      <c r="B910" s="207" t="s">
        <v>983</v>
      </c>
      <c r="C910" s="203">
        <v>680.7471429999999</v>
      </c>
      <c r="D910" s="204">
        <f>SUM(D911:D935)</f>
        <v>1452</v>
      </c>
      <c r="E910" s="199"/>
      <c r="F910" s="200"/>
      <c r="G910" s="205">
        <f t="shared" si="14"/>
        <v>1452</v>
      </c>
    </row>
    <row r="911" spans="1:7" s="178" customFormat="1" ht="27.75" customHeight="1">
      <c r="A911" s="206">
        <v>2130301</v>
      </c>
      <c r="B911" s="207" t="s">
        <v>328</v>
      </c>
      <c r="C911" s="203">
        <v>0</v>
      </c>
      <c r="D911" s="204">
        <v>1.92</v>
      </c>
      <c r="E911" s="199"/>
      <c r="F911" s="200"/>
      <c r="G911" s="205">
        <f t="shared" si="14"/>
        <v>1.92</v>
      </c>
    </row>
    <row r="912" spans="1:7" s="178" customFormat="1" ht="27.75" customHeight="1">
      <c r="A912" s="206">
        <v>2130302</v>
      </c>
      <c r="B912" s="207" t="s">
        <v>329</v>
      </c>
      <c r="C912" s="203">
        <v>45.472507</v>
      </c>
      <c r="D912" s="204">
        <v>94.76</v>
      </c>
      <c r="E912" s="199"/>
      <c r="F912" s="200"/>
      <c r="G912" s="205">
        <f t="shared" si="14"/>
        <v>94.76</v>
      </c>
    </row>
    <row r="913" spans="1:7" s="178" customFormat="1" ht="27.75" customHeight="1" hidden="1">
      <c r="A913" s="206">
        <v>2130303</v>
      </c>
      <c r="B913" s="207" t="s">
        <v>330</v>
      </c>
      <c r="C913" s="203"/>
      <c r="D913" s="204"/>
      <c r="E913" s="199"/>
      <c r="F913" s="200"/>
      <c r="G913" s="205">
        <f t="shared" si="14"/>
        <v>0</v>
      </c>
    </row>
    <row r="914" spans="1:7" s="178" customFormat="1" ht="27.75" customHeight="1">
      <c r="A914" s="206">
        <v>2130304</v>
      </c>
      <c r="B914" s="207" t="s">
        <v>984</v>
      </c>
      <c r="C914" s="203">
        <v>0</v>
      </c>
      <c r="D914" s="204">
        <v>49.5</v>
      </c>
      <c r="E914" s="199"/>
      <c r="F914" s="200"/>
      <c r="G914" s="205">
        <f t="shared" si="14"/>
        <v>49.5</v>
      </c>
    </row>
    <row r="915" spans="1:7" s="178" customFormat="1" ht="27.75" customHeight="1">
      <c r="A915" s="206">
        <v>2130305</v>
      </c>
      <c r="B915" s="207" t="s">
        <v>985</v>
      </c>
      <c r="C915" s="203">
        <v>260</v>
      </c>
      <c r="D915" s="204">
        <v>89.45</v>
      </c>
      <c r="E915" s="199"/>
      <c r="F915" s="200"/>
      <c r="G915" s="205">
        <f t="shared" si="14"/>
        <v>89.45</v>
      </c>
    </row>
    <row r="916" spans="1:7" s="178" customFormat="1" ht="27.75" customHeight="1">
      <c r="A916" s="206">
        <v>2130306</v>
      </c>
      <c r="B916" s="207" t="s">
        <v>986</v>
      </c>
      <c r="C916" s="203">
        <v>325.09263599999997</v>
      </c>
      <c r="D916" s="204">
        <v>230.93</v>
      </c>
      <c r="E916" s="199"/>
      <c r="F916" s="200"/>
      <c r="G916" s="205">
        <f t="shared" si="14"/>
        <v>230.93</v>
      </c>
    </row>
    <row r="917" spans="1:7" s="178" customFormat="1" ht="27.75" customHeight="1" hidden="1">
      <c r="A917" s="206">
        <v>2130307</v>
      </c>
      <c r="B917" s="207" t="s">
        <v>987</v>
      </c>
      <c r="C917" s="203"/>
      <c r="D917" s="204"/>
      <c r="E917" s="199"/>
      <c r="F917" s="200"/>
      <c r="G917" s="205">
        <f t="shared" si="14"/>
        <v>0</v>
      </c>
    </row>
    <row r="918" spans="1:7" s="178" customFormat="1" ht="27.75" customHeight="1">
      <c r="A918" s="206">
        <v>2130308</v>
      </c>
      <c r="B918" s="207" t="s">
        <v>988</v>
      </c>
      <c r="C918" s="203">
        <v>27.5</v>
      </c>
      <c r="D918" s="204">
        <v>9.5</v>
      </c>
      <c r="E918" s="199"/>
      <c r="F918" s="200"/>
      <c r="G918" s="205">
        <f t="shared" si="14"/>
        <v>9.5</v>
      </c>
    </row>
    <row r="919" spans="1:7" s="178" customFormat="1" ht="27.75" customHeight="1">
      <c r="A919" s="206">
        <v>2130309</v>
      </c>
      <c r="B919" s="207" t="s">
        <v>989</v>
      </c>
      <c r="C919" s="203">
        <v>0.1</v>
      </c>
      <c r="D919" s="204"/>
      <c r="E919" s="199"/>
      <c r="F919" s="200"/>
      <c r="G919" s="205">
        <f t="shared" si="14"/>
        <v>0</v>
      </c>
    </row>
    <row r="920" spans="1:7" s="178" customFormat="1" ht="27.75" customHeight="1" hidden="1">
      <c r="A920" s="206">
        <v>2130310</v>
      </c>
      <c r="B920" s="207" t="s">
        <v>990</v>
      </c>
      <c r="C920" s="203"/>
      <c r="D920" s="204"/>
      <c r="E920" s="199"/>
      <c r="F920" s="200"/>
      <c r="G920" s="205">
        <f t="shared" si="14"/>
        <v>0</v>
      </c>
    </row>
    <row r="921" spans="1:7" s="178" customFormat="1" ht="27.75" customHeight="1">
      <c r="A921" s="206">
        <v>2130311</v>
      </c>
      <c r="B921" s="207" t="s">
        <v>991</v>
      </c>
      <c r="C921" s="203">
        <v>0</v>
      </c>
      <c r="D921" s="204">
        <v>50.15</v>
      </c>
      <c r="E921" s="199"/>
      <c r="F921" s="200"/>
      <c r="G921" s="205">
        <f t="shared" si="14"/>
        <v>50.15</v>
      </c>
    </row>
    <row r="922" spans="1:7" s="178" customFormat="1" ht="27.75" customHeight="1" hidden="1">
      <c r="A922" s="206">
        <v>2130312</v>
      </c>
      <c r="B922" s="207" t="s">
        <v>992</v>
      </c>
      <c r="C922" s="203"/>
      <c r="D922" s="204"/>
      <c r="E922" s="199"/>
      <c r="F922" s="200"/>
      <c r="G922" s="205">
        <f t="shared" si="14"/>
        <v>0</v>
      </c>
    </row>
    <row r="923" spans="1:7" s="178" customFormat="1" ht="27.75" customHeight="1" hidden="1">
      <c r="A923" s="206">
        <v>2130313</v>
      </c>
      <c r="B923" s="207" t="s">
        <v>993</v>
      </c>
      <c r="C923" s="203"/>
      <c r="D923" s="204"/>
      <c r="E923" s="199"/>
      <c r="F923" s="200"/>
      <c r="G923" s="205">
        <f t="shared" si="14"/>
        <v>0</v>
      </c>
    </row>
    <row r="924" spans="1:7" s="178" customFormat="1" ht="27.75" customHeight="1" hidden="1">
      <c r="A924" s="206">
        <v>2130314</v>
      </c>
      <c r="B924" s="207" t="s">
        <v>994</v>
      </c>
      <c r="C924" s="203"/>
      <c r="D924" s="204"/>
      <c r="E924" s="199"/>
      <c r="F924" s="200"/>
      <c r="G924" s="205">
        <f t="shared" si="14"/>
        <v>0</v>
      </c>
    </row>
    <row r="925" spans="1:7" s="178" customFormat="1" ht="27.75" customHeight="1">
      <c r="A925" s="206">
        <v>2130315</v>
      </c>
      <c r="B925" s="207" t="s">
        <v>995</v>
      </c>
      <c r="C925" s="203">
        <v>0</v>
      </c>
      <c r="D925" s="204">
        <v>4.5</v>
      </c>
      <c r="E925" s="199"/>
      <c r="F925" s="200"/>
      <c r="G925" s="205">
        <f t="shared" si="14"/>
        <v>4.5</v>
      </c>
    </row>
    <row r="926" spans="1:7" s="178" customFormat="1" ht="27.75" customHeight="1">
      <c r="A926" s="206">
        <v>2130316</v>
      </c>
      <c r="B926" s="207" t="s">
        <v>996</v>
      </c>
      <c r="C926" s="203">
        <v>22.582</v>
      </c>
      <c r="D926" s="204"/>
      <c r="E926" s="199"/>
      <c r="F926" s="200"/>
      <c r="G926" s="205">
        <f t="shared" si="14"/>
        <v>0</v>
      </c>
    </row>
    <row r="927" spans="1:7" s="178" customFormat="1" ht="27.75" customHeight="1" hidden="1">
      <c r="A927" s="206">
        <v>2130317</v>
      </c>
      <c r="B927" s="207" t="s">
        <v>997</v>
      </c>
      <c r="C927" s="203"/>
      <c r="D927" s="204"/>
      <c r="E927" s="199"/>
      <c r="F927" s="200"/>
      <c r="G927" s="205">
        <f t="shared" si="14"/>
        <v>0</v>
      </c>
    </row>
    <row r="928" spans="1:7" s="178" customFormat="1" ht="27.75" customHeight="1" hidden="1">
      <c r="A928" s="206">
        <v>2130318</v>
      </c>
      <c r="B928" s="207" t="s">
        <v>998</v>
      </c>
      <c r="C928" s="203"/>
      <c r="D928" s="204"/>
      <c r="E928" s="199"/>
      <c r="F928" s="200"/>
      <c r="G928" s="205">
        <f t="shared" si="14"/>
        <v>0</v>
      </c>
    </row>
    <row r="929" spans="1:7" s="178" customFormat="1" ht="27.75" customHeight="1" hidden="1">
      <c r="A929" s="206">
        <v>2130319</v>
      </c>
      <c r="B929" s="207" t="s">
        <v>999</v>
      </c>
      <c r="C929" s="203"/>
      <c r="D929" s="204"/>
      <c r="E929" s="199"/>
      <c r="F929" s="200"/>
      <c r="G929" s="205">
        <f t="shared" si="14"/>
        <v>0</v>
      </c>
    </row>
    <row r="930" spans="1:7" s="178" customFormat="1" ht="27.75" customHeight="1" hidden="1">
      <c r="A930" s="206">
        <v>2130321</v>
      </c>
      <c r="B930" s="207" t="s">
        <v>1000</v>
      </c>
      <c r="C930" s="203"/>
      <c r="D930" s="204"/>
      <c r="E930" s="199"/>
      <c r="F930" s="200"/>
      <c r="G930" s="205">
        <f t="shared" si="14"/>
        <v>0</v>
      </c>
    </row>
    <row r="931" spans="1:7" s="178" customFormat="1" ht="27.75" customHeight="1">
      <c r="A931" s="206">
        <v>2130322</v>
      </c>
      <c r="B931" s="207" t="s">
        <v>1001</v>
      </c>
      <c r="C931" s="203">
        <v>0</v>
      </c>
      <c r="D931" s="204">
        <v>900</v>
      </c>
      <c r="E931" s="199"/>
      <c r="F931" s="200"/>
      <c r="G931" s="205">
        <f t="shared" si="14"/>
        <v>900</v>
      </c>
    </row>
    <row r="932" spans="1:7" s="178" customFormat="1" ht="27.75" customHeight="1" hidden="1">
      <c r="A932" s="206">
        <v>2130333</v>
      </c>
      <c r="B932" s="207" t="s">
        <v>974</v>
      </c>
      <c r="C932" s="203"/>
      <c r="D932" s="204"/>
      <c r="E932" s="199"/>
      <c r="F932" s="200"/>
      <c r="G932" s="205">
        <f t="shared" si="14"/>
        <v>0</v>
      </c>
    </row>
    <row r="933" spans="1:7" s="178" customFormat="1" ht="27.75" customHeight="1" hidden="1">
      <c r="A933" s="206">
        <v>2130334</v>
      </c>
      <c r="B933" s="207" t="s">
        <v>1002</v>
      </c>
      <c r="C933" s="203"/>
      <c r="D933" s="204"/>
      <c r="E933" s="199"/>
      <c r="F933" s="200"/>
      <c r="G933" s="205">
        <f t="shared" si="14"/>
        <v>0</v>
      </c>
    </row>
    <row r="934" spans="1:7" s="178" customFormat="1" ht="27.75" customHeight="1" hidden="1">
      <c r="A934" s="206">
        <v>2130335</v>
      </c>
      <c r="B934" s="207" t="s">
        <v>1003</v>
      </c>
      <c r="C934" s="203"/>
      <c r="D934" s="204"/>
      <c r="E934" s="199"/>
      <c r="F934" s="200"/>
      <c r="G934" s="205">
        <f t="shared" si="14"/>
        <v>0</v>
      </c>
    </row>
    <row r="935" spans="1:7" s="178" customFormat="1" ht="27.75" customHeight="1">
      <c r="A935" s="206">
        <v>2130399</v>
      </c>
      <c r="B935" s="207" t="s">
        <v>1004</v>
      </c>
      <c r="C935" s="203">
        <v>0</v>
      </c>
      <c r="D935" s="204">
        <v>21.29</v>
      </c>
      <c r="E935" s="199"/>
      <c r="F935" s="200"/>
      <c r="G935" s="205">
        <f t="shared" si="14"/>
        <v>21.29</v>
      </c>
    </row>
    <row r="936" spans="1:7" s="178" customFormat="1" ht="27.75" customHeight="1" hidden="1">
      <c r="A936" s="206">
        <v>21304</v>
      </c>
      <c r="B936" s="207" t="s">
        <v>1005</v>
      </c>
      <c r="C936" s="203"/>
      <c r="D936" s="204"/>
      <c r="E936" s="199"/>
      <c r="F936" s="200"/>
      <c r="G936" s="205">
        <f t="shared" si="14"/>
        <v>0</v>
      </c>
    </row>
    <row r="937" spans="1:7" s="178" customFormat="1" ht="27.75" customHeight="1" hidden="1">
      <c r="A937" s="206">
        <v>2130401</v>
      </c>
      <c r="B937" s="207" t="s">
        <v>328</v>
      </c>
      <c r="C937" s="203"/>
      <c r="D937" s="204"/>
      <c r="E937" s="199"/>
      <c r="F937" s="200"/>
      <c r="G937" s="205">
        <f t="shared" si="14"/>
        <v>0</v>
      </c>
    </row>
    <row r="938" spans="1:7" s="178" customFormat="1" ht="27.75" customHeight="1" hidden="1">
      <c r="A938" s="206">
        <v>2130402</v>
      </c>
      <c r="B938" s="207" t="s">
        <v>329</v>
      </c>
      <c r="C938" s="203"/>
      <c r="D938" s="204"/>
      <c r="E938" s="199"/>
      <c r="F938" s="200"/>
      <c r="G938" s="205">
        <f t="shared" si="14"/>
        <v>0</v>
      </c>
    </row>
    <row r="939" spans="1:7" s="178" customFormat="1" ht="27.75" customHeight="1" hidden="1">
      <c r="A939" s="206">
        <v>2130403</v>
      </c>
      <c r="B939" s="207" t="s">
        <v>330</v>
      </c>
      <c r="C939" s="203"/>
      <c r="D939" s="204"/>
      <c r="E939" s="199"/>
      <c r="F939" s="200"/>
      <c r="G939" s="205">
        <f t="shared" si="14"/>
        <v>0</v>
      </c>
    </row>
    <row r="940" spans="1:7" s="178" customFormat="1" ht="27.75" customHeight="1" hidden="1">
      <c r="A940" s="206">
        <v>2130404</v>
      </c>
      <c r="B940" s="207" t="s">
        <v>1006</v>
      </c>
      <c r="C940" s="203"/>
      <c r="D940" s="204"/>
      <c r="E940" s="199"/>
      <c r="F940" s="200"/>
      <c r="G940" s="205">
        <f t="shared" si="14"/>
        <v>0</v>
      </c>
    </row>
    <row r="941" spans="1:7" s="178" customFormat="1" ht="27.75" customHeight="1" hidden="1">
      <c r="A941" s="206">
        <v>2130405</v>
      </c>
      <c r="B941" s="207" t="s">
        <v>1007</v>
      </c>
      <c r="C941" s="203"/>
      <c r="D941" s="204"/>
      <c r="E941" s="199"/>
      <c r="F941" s="200"/>
      <c r="G941" s="205">
        <f t="shared" si="14"/>
        <v>0</v>
      </c>
    </row>
    <row r="942" spans="1:7" s="178" customFormat="1" ht="27.75" customHeight="1" hidden="1">
      <c r="A942" s="206">
        <v>2130406</v>
      </c>
      <c r="B942" s="207" t="s">
        <v>1008</v>
      </c>
      <c r="C942" s="203"/>
      <c r="D942" s="204"/>
      <c r="E942" s="199"/>
      <c r="F942" s="200"/>
      <c r="G942" s="205">
        <f t="shared" si="14"/>
        <v>0</v>
      </c>
    </row>
    <row r="943" spans="1:7" s="178" customFormat="1" ht="27.75" customHeight="1" hidden="1">
      <c r="A943" s="206">
        <v>2130407</v>
      </c>
      <c r="B943" s="207" t="s">
        <v>1009</v>
      </c>
      <c r="C943" s="203"/>
      <c r="D943" s="204"/>
      <c r="E943" s="199"/>
      <c r="F943" s="200"/>
      <c r="G943" s="205">
        <f t="shared" si="14"/>
        <v>0</v>
      </c>
    </row>
    <row r="944" spans="1:7" s="178" customFormat="1" ht="27.75" customHeight="1" hidden="1">
      <c r="A944" s="206">
        <v>2130408</v>
      </c>
      <c r="B944" s="207" t="s">
        <v>1010</v>
      </c>
      <c r="C944" s="203"/>
      <c r="D944" s="204"/>
      <c r="E944" s="199"/>
      <c r="F944" s="200"/>
      <c r="G944" s="205">
        <f t="shared" si="14"/>
        <v>0</v>
      </c>
    </row>
    <row r="945" spans="1:7" s="178" customFormat="1" ht="27.75" customHeight="1" hidden="1">
      <c r="A945" s="206">
        <v>2130409</v>
      </c>
      <c r="B945" s="207" t="s">
        <v>1011</v>
      </c>
      <c r="C945" s="203"/>
      <c r="D945" s="204"/>
      <c r="E945" s="199"/>
      <c r="F945" s="200"/>
      <c r="G945" s="205">
        <f t="shared" si="14"/>
        <v>0</v>
      </c>
    </row>
    <row r="946" spans="1:7" s="178" customFormat="1" ht="27.75" customHeight="1" hidden="1">
      <c r="A946" s="206">
        <v>2130499</v>
      </c>
      <c r="B946" s="207" t="s">
        <v>1012</v>
      </c>
      <c r="C946" s="203"/>
      <c r="D946" s="204"/>
      <c r="E946" s="199"/>
      <c r="F946" s="200"/>
      <c r="G946" s="205">
        <f t="shared" si="14"/>
        <v>0</v>
      </c>
    </row>
    <row r="947" spans="1:7" s="178" customFormat="1" ht="27.75" customHeight="1">
      <c r="A947" s="206">
        <v>21305</v>
      </c>
      <c r="B947" s="207" t="s">
        <v>1013</v>
      </c>
      <c r="C947" s="203">
        <v>76.934528</v>
      </c>
      <c r="D947" s="204">
        <f>SUM(D948:D957)</f>
        <v>62.59</v>
      </c>
      <c r="E947" s="199"/>
      <c r="F947" s="200"/>
      <c r="G947" s="205">
        <f t="shared" si="14"/>
        <v>62.59</v>
      </c>
    </row>
    <row r="948" spans="1:7" s="178" customFormat="1" ht="27.75" customHeight="1" hidden="1">
      <c r="A948" s="206">
        <v>2130501</v>
      </c>
      <c r="B948" s="207" t="s">
        <v>328</v>
      </c>
      <c r="C948" s="203"/>
      <c r="D948" s="204"/>
      <c r="E948" s="199"/>
      <c r="F948" s="200"/>
      <c r="G948" s="205">
        <f t="shared" si="14"/>
        <v>0</v>
      </c>
    </row>
    <row r="949" spans="1:7" s="178" customFormat="1" ht="27.75" customHeight="1" hidden="1">
      <c r="A949" s="206">
        <v>2130502</v>
      </c>
      <c r="B949" s="207" t="s">
        <v>329</v>
      </c>
      <c r="C949" s="203"/>
      <c r="D949" s="204"/>
      <c r="E949" s="199"/>
      <c r="F949" s="200"/>
      <c r="G949" s="205">
        <f t="shared" si="14"/>
        <v>0</v>
      </c>
    </row>
    <row r="950" spans="1:7" s="178" customFormat="1" ht="27.75" customHeight="1" hidden="1">
      <c r="A950" s="206">
        <v>2130503</v>
      </c>
      <c r="B950" s="207" t="s">
        <v>330</v>
      </c>
      <c r="C950" s="203"/>
      <c r="D950" s="204"/>
      <c r="E950" s="199"/>
      <c r="F950" s="200"/>
      <c r="G950" s="205">
        <f t="shared" si="14"/>
        <v>0</v>
      </c>
    </row>
    <row r="951" spans="1:7" s="178" customFormat="1" ht="27.75" customHeight="1">
      <c r="A951" s="206">
        <v>2130504</v>
      </c>
      <c r="B951" s="207" t="s">
        <v>1014</v>
      </c>
      <c r="C951" s="203">
        <v>0</v>
      </c>
      <c r="D951" s="204">
        <v>20</v>
      </c>
      <c r="E951" s="199"/>
      <c r="F951" s="200"/>
      <c r="G951" s="205">
        <f t="shared" si="14"/>
        <v>20</v>
      </c>
    </row>
    <row r="952" spans="1:7" s="178" customFormat="1" ht="27.75" customHeight="1" hidden="1">
      <c r="A952" s="206">
        <v>2130505</v>
      </c>
      <c r="B952" s="207" t="s">
        <v>1015</v>
      </c>
      <c r="C952" s="203"/>
      <c r="D952" s="204"/>
      <c r="E952" s="199"/>
      <c r="F952" s="200"/>
      <c r="G952" s="205">
        <f t="shared" si="14"/>
        <v>0</v>
      </c>
    </row>
    <row r="953" spans="1:7" s="178" customFormat="1" ht="27.75" customHeight="1" hidden="1">
      <c r="A953" s="206">
        <v>2130506</v>
      </c>
      <c r="B953" s="207" t="s">
        <v>1016</v>
      </c>
      <c r="C953" s="203"/>
      <c r="D953" s="204"/>
      <c r="E953" s="199"/>
      <c r="F953" s="200"/>
      <c r="G953" s="205">
        <f t="shared" si="14"/>
        <v>0</v>
      </c>
    </row>
    <row r="954" spans="1:7" s="178" customFormat="1" ht="27.75" customHeight="1" hidden="1">
      <c r="A954" s="206">
        <v>2130507</v>
      </c>
      <c r="B954" s="207" t="s">
        <v>1017</v>
      </c>
      <c r="C954" s="203"/>
      <c r="D954" s="204"/>
      <c r="E954" s="199"/>
      <c r="F954" s="200"/>
      <c r="G954" s="205">
        <f t="shared" si="14"/>
        <v>0</v>
      </c>
    </row>
    <row r="955" spans="1:7" s="178" customFormat="1" ht="27.75" customHeight="1" hidden="1">
      <c r="A955" s="206">
        <v>2130508</v>
      </c>
      <c r="B955" s="207" t="s">
        <v>1018</v>
      </c>
      <c r="C955" s="203"/>
      <c r="D955" s="204"/>
      <c r="E955" s="199"/>
      <c r="F955" s="200"/>
      <c r="G955" s="205">
        <f t="shared" si="14"/>
        <v>0</v>
      </c>
    </row>
    <row r="956" spans="1:7" s="178" customFormat="1" ht="27.75" customHeight="1" hidden="1">
      <c r="A956" s="206">
        <v>2130550</v>
      </c>
      <c r="B956" s="207" t="s">
        <v>1019</v>
      </c>
      <c r="C956" s="203"/>
      <c r="D956" s="204"/>
      <c r="E956" s="199"/>
      <c r="F956" s="200"/>
      <c r="G956" s="205">
        <f t="shared" si="14"/>
        <v>0</v>
      </c>
    </row>
    <row r="957" spans="1:7" s="178" customFormat="1" ht="27.75" customHeight="1">
      <c r="A957" s="206">
        <v>2130599</v>
      </c>
      <c r="B957" s="207" t="s">
        <v>1020</v>
      </c>
      <c r="C957" s="203">
        <v>76.934528</v>
      </c>
      <c r="D957" s="204">
        <v>42.59</v>
      </c>
      <c r="E957" s="199"/>
      <c r="F957" s="200"/>
      <c r="G957" s="205">
        <f t="shared" si="14"/>
        <v>42.59</v>
      </c>
    </row>
    <row r="958" spans="1:7" s="178" customFormat="1" ht="27.75" customHeight="1" hidden="1">
      <c r="A958" s="206">
        <v>21306</v>
      </c>
      <c r="B958" s="207" t="s">
        <v>1021</v>
      </c>
      <c r="C958" s="203"/>
      <c r="D958" s="204"/>
      <c r="E958" s="199"/>
      <c r="F958" s="200"/>
      <c r="G958" s="205">
        <f t="shared" si="14"/>
        <v>0</v>
      </c>
    </row>
    <row r="959" spans="1:7" s="178" customFormat="1" ht="27.75" customHeight="1" hidden="1">
      <c r="A959" s="206">
        <v>2130601</v>
      </c>
      <c r="B959" s="207" t="s">
        <v>613</v>
      </c>
      <c r="C959" s="203"/>
      <c r="D959" s="204"/>
      <c r="E959" s="199"/>
      <c r="F959" s="200"/>
      <c r="G959" s="205">
        <f t="shared" si="14"/>
        <v>0</v>
      </c>
    </row>
    <row r="960" spans="1:7" s="178" customFormat="1" ht="27.75" customHeight="1" hidden="1">
      <c r="A960" s="206">
        <v>2130602</v>
      </c>
      <c r="B960" s="207" t="s">
        <v>1022</v>
      </c>
      <c r="C960" s="203"/>
      <c r="D960" s="204"/>
      <c r="E960" s="199"/>
      <c r="F960" s="200"/>
      <c r="G960" s="205">
        <f t="shared" si="14"/>
        <v>0</v>
      </c>
    </row>
    <row r="961" spans="1:7" s="178" customFormat="1" ht="27.75" customHeight="1" hidden="1">
      <c r="A961" s="206">
        <v>2130603</v>
      </c>
      <c r="B961" s="207" t="s">
        <v>1023</v>
      </c>
      <c r="C961" s="203"/>
      <c r="D961" s="204"/>
      <c r="E961" s="199"/>
      <c r="F961" s="200"/>
      <c r="G961" s="205">
        <f t="shared" si="14"/>
        <v>0</v>
      </c>
    </row>
    <row r="962" spans="1:7" s="178" customFormat="1" ht="27.75" customHeight="1" hidden="1">
      <c r="A962" s="206">
        <v>2130604</v>
      </c>
      <c r="B962" s="207" t="s">
        <v>1024</v>
      </c>
      <c r="C962" s="203"/>
      <c r="D962" s="204"/>
      <c r="E962" s="199"/>
      <c r="F962" s="200"/>
      <c r="G962" s="205">
        <f t="shared" si="14"/>
        <v>0</v>
      </c>
    </row>
    <row r="963" spans="1:7" s="178" customFormat="1" ht="27.75" customHeight="1" hidden="1">
      <c r="A963" s="206">
        <v>2130699</v>
      </c>
      <c r="B963" s="207" t="s">
        <v>1025</v>
      </c>
      <c r="C963" s="203"/>
      <c r="D963" s="204"/>
      <c r="E963" s="199"/>
      <c r="F963" s="200"/>
      <c r="G963" s="205">
        <f t="shared" si="14"/>
        <v>0</v>
      </c>
    </row>
    <row r="964" spans="1:7" s="178" customFormat="1" ht="27.75" customHeight="1">
      <c r="A964" s="206">
        <v>21307</v>
      </c>
      <c r="B964" s="207" t="s">
        <v>1026</v>
      </c>
      <c r="C964" s="203">
        <v>439.6096</v>
      </c>
      <c r="D964" s="204">
        <v>550.12</v>
      </c>
      <c r="E964" s="199"/>
      <c r="F964" s="200"/>
      <c r="G964" s="205">
        <f t="shared" si="14"/>
        <v>550.12</v>
      </c>
    </row>
    <row r="965" spans="1:7" s="178" customFormat="1" ht="27.75" customHeight="1" hidden="1">
      <c r="A965" s="206">
        <v>2130701</v>
      </c>
      <c r="B965" s="207" t="s">
        <v>1027</v>
      </c>
      <c r="C965" s="203"/>
      <c r="D965" s="204"/>
      <c r="E965" s="199"/>
      <c r="F965" s="200"/>
      <c r="G965" s="205">
        <f t="shared" si="14"/>
        <v>0</v>
      </c>
    </row>
    <row r="966" spans="1:7" s="178" customFormat="1" ht="27.75" customHeight="1" hidden="1">
      <c r="A966" s="206">
        <v>2130704</v>
      </c>
      <c r="B966" s="207" t="s">
        <v>1028</v>
      </c>
      <c r="C966" s="203"/>
      <c r="D966" s="204"/>
      <c r="E966" s="199"/>
      <c r="F966" s="200"/>
      <c r="G966" s="205">
        <f t="shared" si="14"/>
        <v>0</v>
      </c>
    </row>
    <row r="967" spans="1:7" s="178" customFormat="1" ht="27.75" customHeight="1" hidden="1">
      <c r="A967" s="206">
        <v>2130705</v>
      </c>
      <c r="B967" s="207" t="s">
        <v>1029</v>
      </c>
      <c r="C967" s="203"/>
      <c r="D967" s="204"/>
      <c r="E967" s="199"/>
      <c r="F967" s="200"/>
      <c r="G967" s="205">
        <f aca="true" t="shared" si="15" ref="G967:G1030">D967+E967+F967</f>
        <v>0</v>
      </c>
    </row>
    <row r="968" spans="1:7" s="178" customFormat="1" ht="27.75" customHeight="1">
      <c r="A968" s="206">
        <v>2130706</v>
      </c>
      <c r="B968" s="207" t="s">
        <v>1030</v>
      </c>
      <c r="C968" s="203">
        <v>432.3296</v>
      </c>
      <c r="D968" s="204">
        <v>550.12</v>
      </c>
      <c r="E968" s="199"/>
      <c r="F968" s="200"/>
      <c r="G968" s="205">
        <f t="shared" si="15"/>
        <v>550.12</v>
      </c>
    </row>
    <row r="969" spans="1:7" s="178" customFormat="1" ht="27.75" customHeight="1" hidden="1">
      <c r="A969" s="206">
        <v>2130707</v>
      </c>
      <c r="B969" s="207" t="s">
        <v>1031</v>
      </c>
      <c r="C969" s="203"/>
      <c r="D969" s="204"/>
      <c r="E969" s="199"/>
      <c r="F969" s="200"/>
      <c r="G969" s="205">
        <f t="shared" si="15"/>
        <v>0</v>
      </c>
    </row>
    <row r="970" spans="1:7" s="178" customFormat="1" ht="27.75" customHeight="1">
      <c r="A970" s="206">
        <v>2130799</v>
      </c>
      <c r="B970" s="207" t="s">
        <v>1032</v>
      </c>
      <c r="C970" s="203">
        <v>7.28</v>
      </c>
      <c r="D970" s="204"/>
      <c r="E970" s="199"/>
      <c r="F970" s="200"/>
      <c r="G970" s="205">
        <f t="shared" si="15"/>
        <v>0</v>
      </c>
    </row>
    <row r="971" spans="1:7" s="178" customFormat="1" ht="27.75" customHeight="1" hidden="1">
      <c r="A971" s="206">
        <v>21308</v>
      </c>
      <c r="B971" s="207" t="s">
        <v>1033</v>
      </c>
      <c r="C971" s="203"/>
      <c r="D971" s="204"/>
      <c r="E971" s="199"/>
      <c r="F971" s="200"/>
      <c r="G971" s="205">
        <f t="shared" si="15"/>
        <v>0</v>
      </c>
    </row>
    <row r="972" spans="1:7" s="178" customFormat="1" ht="27.75" customHeight="1" hidden="1">
      <c r="A972" s="206">
        <v>2130801</v>
      </c>
      <c r="B972" s="207" t="s">
        <v>1034</v>
      </c>
      <c r="C972" s="203"/>
      <c r="D972" s="204"/>
      <c r="E972" s="199"/>
      <c r="F972" s="200"/>
      <c r="G972" s="205">
        <f t="shared" si="15"/>
        <v>0</v>
      </c>
    </row>
    <row r="973" spans="1:7" s="178" customFormat="1" ht="27.75" customHeight="1" hidden="1">
      <c r="A973" s="206">
        <v>2130802</v>
      </c>
      <c r="B973" s="207" t="s">
        <v>1035</v>
      </c>
      <c r="C973" s="203"/>
      <c r="D973" s="204"/>
      <c r="E973" s="199"/>
      <c r="F973" s="200"/>
      <c r="G973" s="205">
        <f t="shared" si="15"/>
        <v>0</v>
      </c>
    </row>
    <row r="974" spans="1:7" s="178" customFormat="1" ht="27.75" customHeight="1" hidden="1">
      <c r="A974" s="206">
        <v>2130803</v>
      </c>
      <c r="B974" s="207" t="s">
        <v>1036</v>
      </c>
      <c r="C974" s="203"/>
      <c r="D974" s="204"/>
      <c r="E974" s="199"/>
      <c r="F974" s="200"/>
      <c r="G974" s="205">
        <f t="shared" si="15"/>
        <v>0</v>
      </c>
    </row>
    <row r="975" spans="1:7" s="178" customFormat="1" ht="27.75" customHeight="1" hidden="1">
      <c r="A975" s="206">
        <v>2130804</v>
      </c>
      <c r="B975" s="207" t="s">
        <v>1037</v>
      </c>
      <c r="C975" s="203"/>
      <c r="D975" s="204"/>
      <c r="E975" s="199"/>
      <c r="F975" s="200"/>
      <c r="G975" s="205">
        <f t="shared" si="15"/>
        <v>0</v>
      </c>
    </row>
    <row r="976" spans="1:7" s="178" customFormat="1" ht="27.75" customHeight="1" hidden="1">
      <c r="A976" s="206">
        <v>2130805</v>
      </c>
      <c r="B976" s="207" t="s">
        <v>1038</v>
      </c>
      <c r="C976" s="203"/>
      <c r="D976" s="204"/>
      <c r="E976" s="199"/>
      <c r="F976" s="200"/>
      <c r="G976" s="205">
        <f t="shared" si="15"/>
        <v>0</v>
      </c>
    </row>
    <row r="977" spans="1:7" s="178" customFormat="1" ht="27.75" customHeight="1" hidden="1">
      <c r="A977" s="206">
        <v>2130899</v>
      </c>
      <c r="B977" s="207" t="s">
        <v>1039</v>
      </c>
      <c r="C977" s="203"/>
      <c r="D977" s="204"/>
      <c r="E977" s="199"/>
      <c r="F977" s="200"/>
      <c r="G977" s="205">
        <f t="shared" si="15"/>
        <v>0</v>
      </c>
    </row>
    <row r="978" spans="1:7" s="178" customFormat="1" ht="27.75" customHeight="1" hidden="1">
      <c r="A978" s="206">
        <v>21309</v>
      </c>
      <c r="B978" s="207" t="s">
        <v>1040</v>
      </c>
      <c r="C978" s="203"/>
      <c r="D978" s="204"/>
      <c r="E978" s="199"/>
      <c r="F978" s="200"/>
      <c r="G978" s="205">
        <f t="shared" si="15"/>
        <v>0</v>
      </c>
    </row>
    <row r="979" spans="1:7" s="178" customFormat="1" ht="27.75" customHeight="1" hidden="1">
      <c r="A979" s="206">
        <v>2130901</v>
      </c>
      <c r="B979" s="207" t="s">
        <v>1041</v>
      </c>
      <c r="C979" s="203"/>
      <c r="D979" s="204"/>
      <c r="E979" s="199"/>
      <c r="F979" s="200"/>
      <c r="G979" s="205">
        <f t="shared" si="15"/>
        <v>0</v>
      </c>
    </row>
    <row r="980" spans="1:7" s="178" customFormat="1" ht="27.75" customHeight="1" hidden="1">
      <c r="A980" s="206">
        <v>2130999</v>
      </c>
      <c r="B980" s="207" t="s">
        <v>1042</v>
      </c>
      <c r="C980" s="203"/>
      <c r="D980" s="204"/>
      <c r="E980" s="199"/>
      <c r="F980" s="200"/>
      <c r="G980" s="205">
        <f t="shared" si="15"/>
        <v>0</v>
      </c>
    </row>
    <row r="981" spans="1:7" s="178" customFormat="1" ht="27.75" customHeight="1">
      <c r="A981" s="206">
        <v>21399</v>
      </c>
      <c r="B981" s="207" t="s">
        <v>1043</v>
      </c>
      <c r="C981" s="203">
        <v>44.1348</v>
      </c>
      <c r="D981" s="204"/>
      <c r="E981" s="199"/>
      <c r="F981" s="200"/>
      <c r="G981" s="205">
        <f t="shared" si="15"/>
        <v>0</v>
      </c>
    </row>
    <row r="982" spans="1:7" s="178" customFormat="1" ht="27.75" customHeight="1" hidden="1">
      <c r="A982" s="206">
        <v>2139901</v>
      </c>
      <c r="B982" s="207" t="s">
        <v>1044</v>
      </c>
      <c r="C982" s="203"/>
      <c r="D982" s="204"/>
      <c r="E982" s="199"/>
      <c r="F982" s="200"/>
      <c r="G982" s="205">
        <f t="shared" si="15"/>
        <v>0</v>
      </c>
    </row>
    <row r="983" spans="1:7" s="178" customFormat="1" ht="27.75" customHeight="1">
      <c r="A983" s="206">
        <v>2139999</v>
      </c>
      <c r="B983" s="207" t="s">
        <v>1043</v>
      </c>
      <c r="C983" s="203">
        <v>44.1348</v>
      </c>
      <c r="D983" s="204"/>
      <c r="E983" s="199"/>
      <c r="F983" s="200"/>
      <c r="G983" s="205">
        <f t="shared" si="15"/>
        <v>0</v>
      </c>
    </row>
    <row r="984" spans="1:7" s="178" customFormat="1" ht="27.75" customHeight="1">
      <c r="A984" s="206">
        <v>214</v>
      </c>
      <c r="B984" s="207" t="s">
        <v>1045</v>
      </c>
      <c r="C984" s="203">
        <v>60.22476999999999</v>
      </c>
      <c r="D984" s="204">
        <v>935.4</v>
      </c>
      <c r="E984" s="199"/>
      <c r="F984" s="200"/>
      <c r="G984" s="205">
        <v>947.56</v>
      </c>
    </row>
    <row r="985" spans="1:7" s="178" customFormat="1" ht="27.75" customHeight="1">
      <c r="A985" s="206">
        <v>21401</v>
      </c>
      <c r="B985" s="207" t="s">
        <v>1046</v>
      </c>
      <c r="C985" s="203">
        <v>60.22476999999999</v>
      </c>
      <c r="D985" s="204">
        <v>23.4</v>
      </c>
      <c r="E985" s="199"/>
      <c r="F985" s="200"/>
      <c r="G985" s="205">
        <v>48.65</v>
      </c>
    </row>
    <row r="986" spans="1:7" s="178" customFormat="1" ht="27.75" customHeight="1">
      <c r="A986" s="206">
        <v>2140101</v>
      </c>
      <c r="B986" s="207" t="s">
        <v>328</v>
      </c>
      <c r="C986" s="203">
        <v>0</v>
      </c>
      <c r="D986" s="204">
        <f>D987+D992</f>
        <v>47.4</v>
      </c>
      <c r="E986" s="199"/>
      <c r="F986" s="200"/>
      <c r="G986" s="205">
        <v>23.4</v>
      </c>
    </row>
    <row r="987" spans="1:7" s="178" customFormat="1" ht="27.75" customHeight="1">
      <c r="A987" s="206">
        <v>2140102</v>
      </c>
      <c r="B987" s="207" t="s">
        <v>329</v>
      </c>
      <c r="C987" s="203">
        <v>0.55557</v>
      </c>
      <c r="D987" s="204">
        <v>23.4</v>
      </c>
      <c r="E987" s="199"/>
      <c r="F987" s="200"/>
      <c r="G987" s="203">
        <v>0</v>
      </c>
    </row>
    <row r="988" spans="1:7" s="178" customFormat="1" ht="27.75" customHeight="1" hidden="1">
      <c r="A988" s="206">
        <v>2140103</v>
      </c>
      <c r="B988" s="207" t="s">
        <v>330</v>
      </c>
      <c r="C988" s="203"/>
      <c r="D988" s="204"/>
      <c r="E988" s="199"/>
      <c r="F988" s="200"/>
      <c r="G988" s="205">
        <f t="shared" si="15"/>
        <v>0</v>
      </c>
    </row>
    <row r="989" spans="1:7" s="178" customFormat="1" ht="27.75" customHeight="1" hidden="1">
      <c r="A989" s="206">
        <v>2140104</v>
      </c>
      <c r="B989" s="207" t="s">
        <v>1047</v>
      </c>
      <c r="C989" s="203"/>
      <c r="D989" s="204"/>
      <c r="E989" s="199"/>
      <c r="F989" s="200"/>
      <c r="G989" s="205">
        <f t="shared" si="15"/>
        <v>0</v>
      </c>
    </row>
    <row r="990" spans="1:7" s="178" customFormat="1" ht="27.75" customHeight="1">
      <c r="A990" s="206">
        <v>2140106</v>
      </c>
      <c r="B990" s="207" t="s">
        <v>1048</v>
      </c>
      <c r="C990" s="203">
        <v>35.6692</v>
      </c>
      <c r="D990" s="204"/>
      <c r="E990" s="199">
        <v>1.25</v>
      </c>
      <c r="F990" s="200"/>
      <c r="G990" s="203">
        <v>0</v>
      </c>
    </row>
    <row r="991" spans="1:7" s="178" customFormat="1" ht="27.75" customHeight="1" hidden="1">
      <c r="A991" s="206">
        <v>2140109</v>
      </c>
      <c r="B991" s="207" t="s">
        <v>1049</v>
      </c>
      <c r="C991" s="203"/>
      <c r="D991" s="204"/>
      <c r="E991" s="199"/>
      <c r="F991" s="200"/>
      <c r="G991" s="205">
        <f t="shared" si="15"/>
        <v>0</v>
      </c>
    </row>
    <row r="992" spans="1:7" s="178" customFormat="1" ht="27.75" customHeight="1">
      <c r="A992" s="206">
        <v>2140110</v>
      </c>
      <c r="B992" s="207" t="s">
        <v>1050</v>
      </c>
      <c r="C992" s="203">
        <v>24</v>
      </c>
      <c r="D992" s="204">
        <v>24</v>
      </c>
      <c r="E992" s="199"/>
      <c r="F992" s="200"/>
      <c r="G992" s="205">
        <f>D992+E992+F992+1.25</f>
        <v>25.25</v>
      </c>
    </row>
    <row r="993" spans="1:7" s="178" customFormat="1" ht="27.75" customHeight="1" hidden="1">
      <c r="A993" s="206">
        <v>2140111</v>
      </c>
      <c r="B993" s="207" t="s">
        <v>1051</v>
      </c>
      <c r="C993" s="203"/>
      <c r="D993" s="204"/>
      <c r="E993" s="199"/>
      <c r="F993" s="200"/>
      <c r="G993" s="205">
        <f t="shared" si="15"/>
        <v>0</v>
      </c>
    </row>
    <row r="994" spans="1:7" s="178" customFormat="1" ht="27.75" customHeight="1" hidden="1">
      <c r="A994" s="206">
        <v>2140112</v>
      </c>
      <c r="B994" s="207" t="s">
        <v>1052</v>
      </c>
      <c r="C994" s="203"/>
      <c r="D994" s="204"/>
      <c r="E994" s="199"/>
      <c r="F994" s="200"/>
      <c r="G994" s="205">
        <f t="shared" si="15"/>
        <v>0</v>
      </c>
    </row>
    <row r="995" spans="1:7" s="178" customFormat="1" ht="27.75" customHeight="1" hidden="1">
      <c r="A995" s="206">
        <v>2140114</v>
      </c>
      <c r="B995" s="207" t="s">
        <v>1053</v>
      </c>
      <c r="C995" s="203"/>
      <c r="D995" s="204"/>
      <c r="E995" s="199"/>
      <c r="F995" s="200"/>
      <c r="G995" s="205">
        <f t="shared" si="15"/>
        <v>0</v>
      </c>
    </row>
    <row r="996" spans="1:7" s="178" customFormat="1" ht="27.75" customHeight="1" hidden="1">
      <c r="A996" s="206">
        <v>2140122</v>
      </c>
      <c r="B996" s="207" t="s">
        <v>1054</v>
      </c>
      <c r="C996" s="203"/>
      <c r="D996" s="204"/>
      <c r="E996" s="199"/>
      <c r="F996" s="200"/>
      <c r="G996" s="205">
        <f t="shared" si="15"/>
        <v>0</v>
      </c>
    </row>
    <row r="997" spans="1:7" s="178" customFormat="1" ht="27.75" customHeight="1" hidden="1">
      <c r="A997" s="206">
        <v>2140123</v>
      </c>
      <c r="B997" s="207" t="s">
        <v>1055</v>
      </c>
      <c r="C997" s="203"/>
      <c r="D997" s="204"/>
      <c r="E997" s="199"/>
      <c r="F997" s="200"/>
      <c r="G997" s="205">
        <f t="shared" si="15"/>
        <v>0</v>
      </c>
    </row>
    <row r="998" spans="1:7" s="178" customFormat="1" ht="27.75" customHeight="1" hidden="1">
      <c r="A998" s="206">
        <v>2140127</v>
      </c>
      <c r="B998" s="207" t="s">
        <v>1056</v>
      </c>
      <c r="C998" s="203"/>
      <c r="D998" s="204"/>
      <c r="E998" s="199"/>
      <c r="F998" s="200"/>
      <c r="G998" s="205">
        <f t="shared" si="15"/>
        <v>0</v>
      </c>
    </row>
    <row r="999" spans="1:7" s="178" customFormat="1" ht="27.75" customHeight="1" hidden="1">
      <c r="A999" s="206">
        <v>2140128</v>
      </c>
      <c r="B999" s="207" t="s">
        <v>1057</v>
      </c>
      <c r="C999" s="203"/>
      <c r="D999" s="204"/>
      <c r="E999" s="199"/>
      <c r="F999" s="200"/>
      <c r="G999" s="205">
        <f t="shared" si="15"/>
        <v>0</v>
      </c>
    </row>
    <row r="1000" spans="1:7" s="178" customFormat="1" ht="27.75" customHeight="1" hidden="1">
      <c r="A1000" s="206">
        <v>2140129</v>
      </c>
      <c r="B1000" s="207" t="s">
        <v>1058</v>
      </c>
      <c r="C1000" s="203"/>
      <c r="D1000" s="204"/>
      <c r="E1000" s="199"/>
      <c r="F1000" s="200"/>
      <c r="G1000" s="205">
        <f t="shared" si="15"/>
        <v>0</v>
      </c>
    </row>
    <row r="1001" spans="1:7" s="178" customFormat="1" ht="27.75" customHeight="1" hidden="1">
      <c r="A1001" s="206">
        <v>2140130</v>
      </c>
      <c r="B1001" s="207" t="s">
        <v>1059</v>
      </c>
      <c r="C1001" s="203"/>
      <c r="D1001" s="204"/>
      <c r="E1001" s="199"/>
      <c r="F1001" s="200"/>
      <c r="G1001" s="205">
        <f t="shared" si="15"/>
        <v>0</v>
      </c>
    </row>
    <row r="1002" spans="1:7" s="178" customFormat="1" ht="27.75" customHeight="1" hidden="1">
      <c r="A1002" s="206">
        <v>2140131</v>
      </c>
      <c r="B1002" s="207" t="s">
        <v>1060</v>
      </c>
      <c r="C1002" s="203"/>
      <c r="D1002" s="204"/>
      <c r="E1002" s="199"/>
      <c r="F1002" s="200"/>
      <c r="G1002" s="205">
        <f t="shared" si="15"/>
        <v>0</v>
      </c>
    </row>
    <row r="1003" spans="1:7" s="178" customFormat="1" ht="27.75" customHeight="1" hidden="1">
      <c r="A1003" s="206">
        <v>2140133</v>
      </c>
      <c r="B1003" s="207" t="s">
        <v>1061</v>
      </c>
      <c r="C1003" s="203"/>
      <c r="D1003" s="204"/>
      <c r="E1003" s="199"/>
      <c r="F1003" s="200"/>
      <c r="G1003" s="205">
        <f t="shared" si="15"/>
        <v>0</v>
      </c>
    </row>
    <row r="1004" spans="1:7" s="178" customFormat="1" ht="27.75" customHeight="1" hidden="1">
      <c r="A1004" s="206">
        <v>2140136</v>
      </c>
      <c r="B1004" s="207" t="s">
        <v>1062</v>
      </c>
      <c r="C1004" s="203"/>
      <c r="D1004" s="204"/>
      <c r="E1004" s="199"/>
      <c r="F1004" s="200"/>
      <c r="G1004" s="205">
        <f t="shared" si="15"/>
        <v>0</v>
      </c>
    </row>
    <row r="1005" spans="1:7" s="178" customFormat="1" ht="27.75" customHeight="1" hidden="1">
      <c r="A1005" s="206">
        <v>2140138</v>
      </c>
      <c r="B1005" s="207" t="s">
        <v>1063</v>
      </c>
      <c r="C1005" s="203"/>
      <c r="D1005" s="204"/>
      <c r="E1005" s="199"/>
      <c r="F1005" s="200"/>
      <c r="G1005" s="205">
        <f t="shared" si="15"/>
        <v>0</v>
      </c>
    </row>
    <row r="1006" spans="1:7" s="178" customFormat="1" ht="27.75" customHeight="1" hidden="1">
      <c r="A1006" s="206">
        <v>2140139</v>
      </c>
      <c r="B1006" s="207" t="s">
        <v>1064</v>
      </c>
      <c r="C1006" s="203"/>
      <c r="D1006" s="204"/>
      <c r="E1006" s="199"/>
      <c r="F1006" s="200"/>
      <c r="G1006" s="205">
        <f t="shared" si="15"/>
        <v>0</v>
      </c>
    </row>
    <row r="1007" spans="1:7" s="178" customFormat="1" ht="27.75" customHeight="1" hidden="1">
      <c r="A1007" s="206">
        <v>2140199</v>
      </c>
      <c r="B1007" s="207" t="s">
        <v>1065</v>
      </c>
      <c r="C1007" s="203"/>
      <c r="D1007" s="204"/>
      <c r="E1007" s="199">
        <v>10.91</v>
      </c>
      <c r="F1007" s="200"/>
      <c r="G1007" s="205"/>
    </row>
    <row r="1008" spans="1:7" s="178" customFormat="1" ht="27.75" customHeight="1" hidden="1">
      <c r="A1008" s="206">
        <v>21402</v>
      </c>
      <c r="B1008" s="207" t="s">
        <v>1066</v>
      </c>
      <c r="C1008" s="203"/>
      <c r="D1008" s="204"/>
      <c r="E1008" s="199"/>
      <c r="F1008" s="200"/>
      <c r="G1008" s="205">
        <f t="shared" si="15"/>
        <v>0</v>
      </c>
    </row>
    <row r="1009" spans="1:7" s="178" customFormat="1" ht="27.75" customHeight="1" hidden="1">
      <c r="A1009" s="206">
        <v>2140201</v>
      </c>
      <c r="B1009" s="207" t="s">
        <v>328</v>
      </c>
      <c r="C1009" s="203"/>
      <c r="D1009" s="204"/>
      <c r="E1009" s="199"/>
      <c r="F1009" s="200"/>
      <c r="G1009" s="205">
        <f t="shared" si="15"/>
        <v>0</v>
      </c>
    </row>
    <row r="1010" spans="1:7" s="178" customFormat="1" ht="27.75" customHeight="1" hidden="1">
      <c r="A1010" s="206">
        <v>2140202</v>
      </c>
      <c r="B1010" s="207" t="s">
        <v>329</v>
      </c>
      <c r="C1010" s="203"/>
      <c r="D1010" s="204"/>
      <c r="E1010" s="199"/>
      <c r="F1010" s="200"/>
      <c r="G1010" s="205">
        <f t="shared" si="15"/>
        <v>0</v>
      </c>
    </row>
    <row r="1011" spans="1:7" s="178" customFormat="1" ht="27.75" customHeight="1" hidden="1">
      <c r="A1011" s="206">
        <v>2140203</v>
      </c>
      <c r="B1011" s="207" t="s">
        <v>330</v>
      </c>
      <c r="C1011" s="203"/>
      <c r="D1011" s="204"/>
      <c r="E1011" s="199"/>
      <c r="F1011" s="200"/>
      <c r="G1011" s="205">
        <f t="shared" si="15"/>
        <v>0</v>
      </c>
    </row>
    <row r="1012" spans="1:7" s="178" customFormat="1" ht="27.75" customHeight="1" hidden="1">
      <c r="A1012" s="206">
        <v>2140204</v>
      </c>
      <c r="B1012" s="207" t="s">
        <v>1067</v>
      </c>
      <c r="C1012" s="203"/>
      <c r="D1012" s="204"/>
      <c r="E1012" s="199"/>
      <c r="F1012" s="200"/>
      <c r="G1012" s="205">
        <f t="shared" si="15"/>
        <v>0</v>
      </c>
    </row>
    <row r="1013" spans="1:7" s="178" customFormat="1" ht="27.75" customHeight="1" hidden="1">
      <c r="A1013" s="206">
        <v>2140205</v>
      </c>
      <c r="B1013" s="207" t="s">
        <v>1068</v>
      </c>
      <c r="C1013" s="203"/>
      <c r="D1013" s="204"/>
      <c r="E1013" s="199"/>
      <c r="F1013" s="200"/>
      <c r="G1013" s="205">
        <f t="shared" si="15"/>
        <v>0</v>
      </c>
    </row>
    <row r="1014" spans="1:7" s="178" customFormat="1" ht="27.75" customHeight="1" hidden="1">
      <c r="A1014" s="206">
        <v>2140206</v>
      </c>
      <c r="B1014" s="207" t="s">
        <v>1069</v>
      </c>
      <c r="C1014" s="203"/>
      <c r="D1014" s="204"/>
      <c r="E1014" s="199"/>
      <c r="F1014" s="200"/>
      <c r="G1014" s="205">
        <f t="shared" si="15"/>
        <v>0</v>
      </c>
    </row>
    <row r="1015" spans="1:7" s="178" customFormat="1" ht="27.75" customHeight="1" hidden="1">
      <c r="A1015" s="206">
        <v>2140207</v>
      </c>
      <c r="B1015" s="207" t="s">
        <v>1070</v>
      </c>
      <c r="C1015" s="203"/>
      <c r="D1015" s="204"/>
      <c r="E1015" s="199"/>
      <c r="F1015" s="200"/>
      <c r="G1015" s="205">
        <f t="shared" si="15"/>
        <v>0</v>
      </c>
    </row>
    <row r="1016" spans="1:7" s="178" customFormat="1" ht="27.75" customHeight="1" hidden="1">
      <c r="A1016" s="206">
        <v>2140208</v>
      </c>
      <c r="B1016" s="207" t="s">
        <v>1071</v>
      </c>
      <c r="C1016" s="203"/>
      <c r="D1016" s="204"/>
      <c r="E1016" s="199"/>
      <c r="F1016" s="200"/>
      <c r="G1016" s="205">
        <f t="shared" si="15"/>
        <v>0</v>
      </c>
    </row>
    <row r="1017" spans="1:7" s="178" customFormat="1" ht="27.75" customHeight="1" hidden="1">
      <c r="A1017" s="206">
        <v>2140299</v>
      </c>
      <c r="B1017" s="207" t="s">
        <v>1072</v>
      </c>
      <c r="C1017" s="203"/>
      <c r="D1017" s="204"/>
      <c r="E1017" s="199"/>
      <c r="F1017" s="200"/>
      <c r="G1017" s="205">
        <f t="shared" si="15"/>
        <v>0</v>
      </c>
    </row>
    <row r="1018" spans="1:7" s="178" customFormat="1" ht="27.75" customHeight="1" hidden="1">
      <c r="A1018" s="206">
        <v>21403</v>
      </c>
      <c r="B1018" s="207" t="s">
        <v>1073</v>
      </c>
      <c r="C1018" s="203"/>
      <c r="D1018" s="204"/>
      <c r="E1018" s="199"/>
      <c r="F1018" s="200"/>
      <c r="G1018" s="205">
        <f t="shared" si="15"/>
        <v>0</v>
      </c>
    </row>
    <row r="1019" spans="1:7" s="178" customFormat="1" ht="27.75" customHeight="1" hidden="1">
      <c r="A1019" s="206">
        <v>2140301</v>
      </c>
      <c r="B1019" s="207" t="s">
        <v>328</v>
      </c>
      <c r="C1019" s="203"/>
      <c r="D1019" s="204"/>
      <c r="E1019" s="199"/>
      <c r="F1019" s="200"/>
      <c r="G1019" s="205">
        <f t="shared" si="15"/>
        <v>0</v>
      </c>
    </row>
    <row r="1020" spans="1:7" s="178" customFormat="1" ht="27.75" customHeight="1" hidden="1">
      <c r="A1020" s="206">
        <v>2140302</v>
      </c>
      <c r="B1020" s="207" t="s">
        <v>329</v>
      </c>
      <c r="C1020" s="203"/>
      <c r="D1020" s="204"/>
      <c r="E1020" s="199"/>
      <c r="F1020" s="200"/>
      <c r="G1020" s="205">
        <f t="shared" si="15"/>
        <v>0</v>
      </c>
    </row>
    <row r="1021" spans="1:7" s="178" customFormat="1" ht="27.75" customHeight="1" hidden="1">
      <c r="A1021" s="206">
        <v>2140303</v>
      </c>
      <c r="B1021" s="207" t="s">
        <v>330</v>
      </c>
      <c r="C1021" s="203"/>
      <c r="D1021" s="204"/>
      <c r="E1021" s="199"/>
      <c r="F1021" s="200"/>
      <c r="G1021" s="205">
        <f t="shared" si="15"/>
        <v>0</v>
      </c>
    </row>
    <row r="1022" spans="1:7" s="178" customFormat="1" ht="27.75" customHeight="1" hidden="1">
      <c r="A1022" s="206">
        <v>2140304</v>
      </c>
      <c r="B1022" s="207" t="s">
        <v>1074</v>
      </c>
      <c r="C1022" s="203"/>
      <c r="D1022" s="204"/>
      <c r="E1022" s="199"/>
      <c r="F1022" s="200"/>
      <c r="G1022" s="205">
        <f t="shared" si="15"/>
        <v>0</v>
      </c>
    </row>
    <row r="1023" spans="1:7" s="178" customFormat="1" ht="27.75" customHeight="1" hidden="1">
      <c r="A1023" s="206">
        <v>2140305</v>
      </c>
      <c r="B1023" s="207" t="s">
        <v>1075</v>
      </c>
      <c r="C1023" s="203"/>
      <c r="D1023" s="204"/>
      <c r="E1023" s="199"/>
      <c r="F1023" s="200"/>
      <c r="G1023" s="205">
        <f t="shared" si="15"/>
        <v>0</v>
      </c>
    </row>
    <row r="1024" spans="1:7" s="178" customFormat="1" ht="27.75" customHeight="1" hidden="1">
      <c r="A1024" s="206">
        <v>2140306</v>
      </c>
      <c r="B1024" s="207" t="s">
        <v>1076</v>
      </c>
      <c r="C1024" s="203"/>
      <c r="D1024" s="204"/>
      <c r="E1024" s="199"/>
      <c r="F1024" s="200"/>
      <c r="G1024" s="205">
        <f t="shared" si="15"/>
        <v>0</v>
      </c>
    </row>
    <row r="1025" spans="1:7" s="178" customFormat="1" ht="27.75" customHeight="1" hidden="1">
      <c r="A1025" s="206">
        <v>2140307</v>
      </c>
      <c r="B1025" s="207" t="s">
        <v>1077</v>
      </c>
      <c r="C1025" s="203"/>
      <c r="D1025" s="204"/>
      <c r="E1025" s="199"/>
      <c r="F1025" s="200"/>
      <c r="G1025" s="205">
        <f t="shared" si="15"/>
        <v>0</v>
      </c>
    </row>
    <row r="1026" spans="1:7" s="178" customFormat="1" ht="27.75" customHeight="1" hidden="1">
      <c r="A1026" s="206">
        <v>2140308</v>
      </c>
      <c r="B1026" s="207" t="s">
        <v>1078</v>
      </c>
      <c r="C1026" s="203"/>
      <c r="D1026" s="204"/>
      <c r="E1026" s="199"/>
      <c r="F1026" s="200"/>
      <c r="G1026" s="205">
        <f t="shared" si="15"/>
        <v>0</v>
      </c>
    </row>
    <row r="1027" spans="1:7" s="178" customFormat="1" ht="27.75" customHeight="1" hidden="1">
      <c r="A1027" s="206">
        <v>2140399</v>
      </c>
      <c r="B1027" s="207" t="s">
        <v>1079</v>
      </c>
      <c r="C1027" s="203"/>
      <c r="D1027" s="204"/>
      <c r="E1027" s="199"/>
      <c r="F1027" s="200"/>
      <c r="G1027" s="205">
        <f t="shared" si="15"/>
        <v>0</v>
      </c>
    </row>
    <row r="1028" spans="1:7" s="178" customFormat="1" ht="27.75" customHeight="1" hidden="1">
      <c r="A1028" s="206">
        <v>21404</v>
      </c>
      <c r="B1028" s="207" t="s">
        <v>1080</v>
      </c>
      <c r="C1028" s="203"/>
      <c r="D1028" s="204"/>
      <c r="E1028" s="199"/>
      <c r="F1028" s="200"/>
      <c r="G1028" s="205">
        <f t="shared" si="15"/>
        <v>0</v>
      </c>
    </row>
    <row r="1029" spans="1:7" s="178" customFormat="1" ht="27.75" customHeight="1" hidden="1">
      <c r="A1029" s="206">
        <v>2140401</v>
      </c>
      <c r="B1029" s="207" t="s">
        <v>1081</v>
      </c>
      <c r="C1029" s="203"/>
      <c r="D1029" s="204"/>
      <c r="E1029" s="199"/>
      <c r="F1029" s="200"/>
      <c r="G1029" s="205">
        <f t="shared" si="15"/>
        <v>0</v>
      </c>
    </row>
    <row r="1030" spans="1:7" s="178" customFormat="1" ht="27.75" customHeight="1" hidden="1">
      <c r="A1030" s="206">
        <v>2140402</v>
      </c>
      <c r="B1030" s="207" t="s">
        <v>1082</v>
      </c>
      <c r="C1030" s="203"/>
      <c r="D1030" s="204"/>
      <c r="E1030" s="199"/>
      <c r="F1030" s="200"/>
      <c r="G1030" s="205">
        <f t="shared" si="15"/>
        <v>0</v>
      </c>
    </row>
    <row r="1031" spans="1:7" s="178" customFormat="1" ht="27.75" customHeight="1" hidden="1">
      <c r="A1031" s="206">
        <v>2140403</v>
      </c>
      <c r="B1031" s="207" t="s">
        <v>1083</v>
      </c>
      <c r="C1031" s="203"/>
      <c r="D1031" s="204"/>
      <c r="E1031" s="199"/>
      <c r="F1031" s="200"/>
      <c r="G1031" s="205">
        <f aca="true" t="shared" si="16" ref="G1031:G1094">D1031+E1031+F1031</f>
        <v>0</v>
      </c>
    </row>
    <row r="1032" spans="1:7" s="178" customFormat="1" ht="27.75" customHeight="1" hidden="1">
      <c r="A1032" s="206">
        <v>2140499</v>
      </c>
      <c r="B1032" s="207" t="s">
        <v>1084</v>
      </c>
      <c r="C1032" s="203"/>
      <c r="D1032" s="204"/>
      <c r="E1032" s="199"/>
      <c r="F1032" s="200"/>
      <c r="G1032" s="205">
        <f t="shared" si="16"/>
        <v>0</v>
      </c>
    </row>
    <row r="1033" spans="1:7" s="178" customFormat="1" ht="27.75" customHeight="1" hidden="1">
      <c r="A1033" s="206">
        <v>21405</v>
      </c>
      <c r="B1033" s="207" t="s">
        <v>1085</v>
      </c>
      <c r="C1033" s="203"/>
      <c r="D1033" s="204"/>
      <c r="E1033" s="199"/>
      <c r="F1033" s="200"/>
      <c r="G1033" s="205">
        <f t="shared" si="16"/>
        <v>0</v>
      </c>
    </row>
    <row r="1034" spans="1:7" s="178" customFormat="1" ht="27.75" customHeight="1" hidden="1">
      <c r="A1034" s="206">
        <v>2140501</v>
      </c>
      <c r="B1034" s="207" t="s">
        <v>328</v>
      </c>
      <c r="C1034" s="203"/>
      <c r="D1034" s="204"/>
      <c r="E1034" s="199"/>
      <c r="F1034" s="200"/>
      <c r="G1034" s="205">
        <f t="shared" si="16"/>
        <v>0</v>
      </c>
    </row>
    <row r="1035" spans="1:7" s="178" customFormat="1" ht="27.75" customHeight="1" hidden="1">
      <c r="A1035" s="206">
        <v>2140502</v>
      </c>
      <c r="B1035" s="207" t="s">
        <v>329</v>
      </c>
      <c r="C1035" s="203"/>
      <c r="D1035" s="204"/>
      <c r="E1035" s="199"/>
      <c r="F1035" s="200"/>
      <c r="G1035" s="205">
        <f t="shared" si="16"/>
        <v>0</v>
      </c>
    </row>
    <row r="1036" spans="1:7" s="178" customFormat="1" ht="27.75" customHeight="1" hidden="1">
      <c r="A1036" s="206">
        <v>2140503</v>
      </c>
      <c r="B1036" s="207" t="s">
        <v>330</v>
      </c>
      <c r="C1036" s="203"/>
      <c r="D1036" s="204"/>
      <c r="E1036" s="199"/>
      <c r="F1036" s="200"/>
      <c r="G1036" s="205">
        <f t="shared" si="16"/>
        <v>0</v>
      </c>
    </row>
    <row r="1037" spans="1:7" s="178" customFormat="1" ht="27.75" customHeight="1" hidden="1">
      <c r="A1037" s="206">
        <v>2140504</v>
      </c>
      <c r="B1037" s="207" t="s">
        <v>1071</v>
      </c>
      <c r="C1037" s="203"/>
      <c r="D1037" s="204"/>
      <c r="E1037" s="199"/>
      <c r="F1037" s="200"/>
      <c r="G1037" s="205">
        <f t="shared" si="16"/>
        <v>0</v>
      </c>
    </row>
    <row r="1038" spans="1:7" s="178" customFormat="1" ht="27.75" customHeight="1" hidden="1">
      <c r="A1038" s="206">
        <v>2140505</v>
      </c>
      <c r="B1038" s="207" t="s">
        <v>1086</v>
      </c>
      <c r="C1038" s="203"/>
      <c r="D1038" s="204"/>
      <c r="E1038" s="199"/>
      <c r="F1038" s="200"/>
      <c r="G1038" s="205">
        <f t="shared" si="16"/>
        <v>0</v>
      </c>
    </row>
    <row r="1039" spans="1:7" s="178" customFormat="1" ht="27.75" customHeight="1" hidden="1">
      <c r="A1039" s="206">
        <v>2140599</v>
      </c>
      <c r="B1039" s="207" t="s">
        <v>1087</v>
      </c>
      <c r="C1039" s="203"/>
      <c r="D1039" s="204"/>
      <c r="E1039" s="199"/>
      <c r="F1039" s="200"/>
      <c r="G1039" s="205">
        <f t="shared" si="16"/>
        <v>0</v>
      </c>
    </row>
    <row r="1040" spans="1:7" s="178" customFormat="1" ht="27.75" customHeight="1" hidden="1">
      <c r="A1040" s="206">
        <v>21406</v>
      </c>
      <c r="B1040" s="207" t="s">
        <v>1088</v>
      </c>
      <c r="C1040" s="203"/>
      <c r="D1040" s="204"/>
      <c r="E1040" s="199"/>
      <c r="F1040" s="200"/>
      <c r="G1040" s="205">
        <f t="shared" si="16"/>
        <v>0</v>
      </c>
    </row>
    <row r="1041" spans="1:7" s="178" customFormat="1" ht="27.75" customHeight="1" hidden="1">
      <c r="A1041" s="206">
        <v>2140601</v>
      </c>
      <c r="B1041" s="207" t="s">
        <v>1089</v>
      </c>
      <c r="C1041" s="203"/>
      <c r="D1041" s="204"/>
      <c r="E1041" s="199"/>
      <c r="F1041" s="200"/>
      <c r="G1041" s="205">
        <f t="shared" si="16"/>
        <v>0</v>
      </c>
    </row>
    <row r="1042" spans="1:7" s="178" customFormat="1" ht="27.75" customHeight="1" hidden="1">
      <c r="A1042" s="206">
        <v>2140602</v>
      </c>
      <c r="B1042" s="207" t="s">
        <v>1090</v>
      </c>
      <c r="C1042" s="203"/>
      <c r="D1042" s="204"/>
      <c r="E1042" s="199"/>
      <c r="F1042" s="200"/>
      <c r="G1042" s="205">
        <f t="shared" si="16"/>
        <v>0</v>
      </c>
    </row>
    <row r="1043" spans="1:7" s="178" customFormat="1" ht="27.75" customHeight="1" hidden="1">
      <c r="A1043" s="206">
        <v>2140603</v>
      </c>
      <c r="B1043" s="207" t="s">
        <v>1091</v>
      </c>
      <c r="C1043" s="203"/>
      <c r="D1043" s="204"/>
      <c r="E1043" s="199"/>
      <c r="F1043" s="200"/>
      <c r="G1043" s="205">
        <f t="shared" si="16"/>
        <v>0</v>
      </c>
    </row>
    <row r="1044" spans="1:7" s="178" customFormat="1" ht="27.75" customHeight="1" hidden="1">
      <c r="A1044" s="206">
        <v>2140699</v>
      </c>
      <c r="B1044" s="207" t="s">
        <v>1092</v>
      </c>
      <c r="C1044" s="203"/>
      <c r="D1044" s="204"/>
      <c r="E1044" s="199"/>
      <c r="F1044" s="200"/>
      <c r="G1044" s="205">
        <f t="shared" si="16"/>
        <v>0</v>
      </c>
    </row>
    <row r="1045" spans="1:7" s="178" customFormat="1" ht="27.75" customHeight="1">
      <c r="A1045" s="206">
        <v>21499</v>
      </c>
      <c r="B1045" s="207" t="s">
        <v>1093</v>
      </c>
      <c r="C1045" s="203">
        <v>0</v>
      </c>
      <c r="D1045" s="204">
        <v>888</v>
      </c>
      <c r="E1045" s="199"/>
      <c r="F1045" s="200"/>
      <c r="G1045" s="205">
        <v>898.91</v>
      </c>
    </row>
    <row r="1046" spans="1:7" s="178" customFormat="1" ht="27.75" customHeight="1" hidden="1">
      <c r="A1046" s="206">
        <v>2149901</v>
      </c>
      <c r="B1046" s="207" t="s">
        <v>1094</v>
      </c>
      <c r="C1046" s="203"/>
      <c r="D1046" s="204"/>
      <c r="E1046" s="199"/>
      <c r="F1046" s="200"/>
      <c r="G1046" s="205">
        <f t="shared" si="16"/>
        <v>0</v>
      </c>
    </row>
    <row r="1047" spans="1:7" s="178" customFormat="1" ht="27.75" customHeight="1">
      <c r="A1047" s="206">
        <v>2149999</v>
      </c>
      <c r="B1047" s="207" t="s">
        <v>1093</v>
      </c>
      <c r="C1047" s="203">
        <v>0</v>
      </c>
      <c r="D1047" s="204">
        <v>888</v>
      </c>
      <c r="E1047" s="199"/>
      <c r="F1047" s="200"/>
      <c r="G1047" s="205">
        <v>898.91</v>
      </c>
    </row>
    <row r="1048" spans="1:7" s="178" customFormat="1" ht="27.75" customHeight="1">
      <c r="A1048" s="206">
        <v>215</v>
      </c>
      <c r="B1048" s="207" t="s">
        <v>1095</v>
      </c>
      <c r="C1048" s="203">
        <v>2477.387715</v>
      </c>
      <c r="D1048" s="204"/>
      <c r="E1048" s="199"/>
      <c r="F1048" s="200"/>
      <c r="G1048" s="205">
        <v>5085.01</v>
      </c>
    </row>
    <row r="1049" spans="1:7" s="178" customFormat="1" ht="27.75" customHeight="1" hidden="1">
      <c r="A1049" s="206">
        <v>21501</v>
      </c>
      <c r="B1049" s="207" t="s">
        <v>1096</v>
      </c>
      <c r="C1049" s="203"/>
      <c r="D1049" s="204"/>
      <c r="E1049" s="199"/>
      <c r="F1049" s="200"/>
      <c r="G1049" s="205">
        <f t="shared" si="16"/>
        <v>0</v>
      </c>
    </row>
    <row r="1050" spans="1:7" s="178" customFormat="1" ht="27.75" customHeight="1" hidden="1">
      <c r="A1050" s="206">
        <v>2150101</v>
      </c>
      <c r="B1050" s="207" t="s">
        <v>328</v>
      </c>
      <c r="C1050" s="203"/>
      <c r="D1050" s="204"/>
      <c r="E1050" s="199"/>
      <c r="F1050" s="200"/>
      <c r="G1050" s="205">
        <f t="shared" si="16"/>
        <v>0</v>
      </c>
    </row>
    <row r="1051" spans="1:7" s="178" customFormat="1" ht="27.75" customHeight="1" hidden="1">
      <c r="A1051" s="206">
        <v>2150102</v>
      </c>
      <c r="B1051" s="207" t="s">
        <v>329</v>
      </c>
      <c r="C1051" s="203"/>
      <c r="D1051" s="204"/>
      <c r="E1051" s="199"/>
      <c r="F1051" s="200"/>
      <c r="G1051" s="205">
        <f t="shared" si="16"/>
        <v>0</v>
      </c>
    </row>
    <row r="1052" spans="1:7" s="178" customFormat="1" ht="27.75" customHeight="1" hidden="1">
      <c r="A1052" s="206">
        <v>2150103</v>
      </c>
      <c r="B1052" s="207" t="s">
        <v>330</v>
      </c>
      <c r="C1052" s="203"/>
      <c r="D1052" s="204"/>
      <c r="E1052" s="199"/>
      <c r="F1052" s="200"/>
      <c r="G1052" s="205">
        <f t="shared" si="16"/>
        <v>0</v>
      </c>
    </row>
    <row r="1053" spans="1:7" s="178" customFormat="1" ht="27.75" customHeight="1" hidden="1">
      <c r="A1053" s="206">
        <v>2150104</v>
      </c>
      <c r="B1053" s="207" t="s">
        <v>1097</v>
      </c>
      <c r="C1053" s="203"/>
      <c r="D1053" s="204"/>
      <c r="E1053" s="199"/>
      <c r="F1053" s="200"/>
      <c r="G1053" s="205">
        <f t="shared" si="16"/>
        <v>0</v>
      </c>
    </row>
    <row r="1054" spans="1:7" s="178" customFormat="1" ht="27.75" customHeight="1" hidden="1">
      <c r="A1054" s="206">
        <v>2150105</v>
      </c>
      <c r="B1054" s="207" t="s">
        <v>1098</v>
      </c>
      <c r="C1054" s="203"/>
      <c r="D1054" s="204"/>
      <c r="E1054" s="199"/>
      <c r="F1054" s="200"/>
      <c r="G1054" s="205">
        <f t="shared" si="16"/>
        <v>0</v>
      </c>
    </row>
    <row r="1055" spans="1:7" s="178" customFormat="1" ht="27.75" customHeight="1" hidden="1">
      <c r="A1055" s="206">
        <v>2150106</v>
      </c>
      <c r="B1055" s="207" t="s">
        <v>1099</v>
      </c>
      <c r="C1055" s="203"/>
      <c r="D1055" s="204"/>
      <c r="E1055" s="199"/>
      <c r="F1055" s="200"/>
      <c r="G1055" s="205">
        <f t="shared" si="16"/>
        <v>0</v>
      </c>
    </row>
    <row r="1056" spans="1:7" s="178" customFormat="1" ht="27.75" customHeight="1" hidden="1">
      <c r="A1056" s="206">
        <v>2150107</v>
      </c>
      <c r="B1056" s="207" t="s">
        <v>1100</v>
      </c>
      <c r="C1056" s="203"/>
      <c r="D1056" s="204"/>
      <c r="E1056" s="199"/>
      <c r="F1056" s="200"/>
      <c r="G1056" s="205">
        <f t="shared" si="16"/>
        <v>0</v>
      </c>
    </row>
    <row r="1057" spans="1:7" s="178" customFormat="1" ht="27.75" customHeight="1" hidden="1">
      <c r="A1057" s="206">
        <v>2150108</v>
      </c>
      <c r="B1057" s="207" t="s">
        <v>1101</v>
      </c>
      <c r="C1057" s="203"/>
      <c r="D1057" s="204"/>
      <c r="E1057" s="199"/>
      <c r="F1057" s="200"/>
      <c r="G1057" s="205">
        <f t="shared" si="16"/>
        <v>0</v>
      </c>
    </row>
    <row r="1058" spans="1:7" s="178" customFormat="1" ht="27.75" customHeight="1" hidden="1">
      <c r="A1058" s="206">
        <v>2150199</v>
      </c>
      <c r="B1058" s="207" t="s">
        <v>1102</v>
      </c>
      <c r="C1058" s="203"/>
      <c r="D1058" s="204"/>
      <c r="E1058" s="199"/>
      <c r="F1058" s="200"/>
      <c r="G1058" s="205">
        <f t="shared" si="16"/>
        <v>0</v>
      </c>
    </row>
    <row r="1059" spans="1:7" s="178" customFormat="1" ht="27.75" customHeight="1" hidden="1">
      <c r="A1059" s="206">
        <v>21502</v>
      </c>
      <c r="B1059" s="207" t="s">
        <v>1103</v>
      </c>
      <c r="C1059" s="203"/>
      <c r="D1059" s="204"/>
      <c r="E1059" s="199"/>
      <c r="F1059" s="200"/>
      <c r="G1059" s="205">
        <f t="shared" si="16"/>
        <v>0</v>
      </c>
    </row>
    <row r="1060" spans="1:7" s="178" customFormat="1" ht="27.75" customHeight="1" hidden="1">
      <c r="A1060" s="206">
        <v>2150201</v>
      </c>
      <c r="B1060" s="207" t="s">
        <v>328</v>
      </c>
      <c r="C1060" s="203"/>
      <c r="D1060" s="204"/>
      <c r="E1060" s="199"/>
      <c r="F1060" s="200"/>
      <c r="G1060" s="205">
        <f t="shared" si="16"/>
        <v>0</v>
      </c>
    </row>
    <row r="1061" spans="1:7" s="178" customFormat="1" ht="27.75" customHeight="1" hidden="1">
      <c r="A1061" s="206">
        <v>2150202</v>
      </c>
      <c r="B1061" s="207" t="s">
        <v>329</v>
      </c>
      <c r="C1061" s="203"/>
      <c r="D1061" s="204"/>
      <c r="E1061" s="199"/>
      <c r="F1061" s="200"/>
      <c r="G1061" s="205">
        <f t="shared" si="16"/>
        <v>0</v>
      </c>
    </row>
    <row r="1062" spans="1:7" s="178" customFormat="1" ht="27.75" customHeight="1" hidden="1">
      <c r="A1062" s="206">
        <v>2150203</v>
      </c>
      <c r="B1062" s="207" t="s">
        <v>330</v>
      </c>
      <c r="C1062" s="203"/>
      <c r="D1062" s="204"/>
      <c r="E1062" s="199"/>
      <c r="F1062" s="200"/>
      <c r="G1062" s="205">
        <f t="shared" si="16"/>
        <v>0</v>
      </c>
    </row>
    <row r="1063" spans="1:7" s="178" customFormat="1" ht="27.75" customHeight="1" hidden="1">
      <c r="A1063" s="206">
        <v>2150204</v>
      </c>
      <c r="B1063" s="207" t="s">
        <v>1104</v>
      </c>
      <c r="C1063" s="203"/>
      <c r="D1063" s="204"/>
      <c r="E1063" s="199"/>
      <c r="F1063" s="200"/>
      <c r="G1063" s="205">
        <f t="shared" si="16"/>
        <v>0</v>
      </c>
    </row>
    <row r="1064" spans="1:7" s="178" customFormat="1" ht="27.75" customHeight="1" hidden="1">
      <c r="A1064" s="206">
        <v>2150205</v>
      </c>
      <c r="B1064" s="207" t="s">
        <v>1105</v>
      </c>
      <c r="C1064" s="203"/>
      <c r="D1064" s="204"/>
      <c r="E1064" s="199"/>
      <c r="F1064" s="200"/>
      <c r="G1064" s="205">
        <f t="shared" si="16"/>
        <v>0</v>
      </c>
    </row>
    <row r="1065" spans="1:7" s="178" customFormat="1" ht="27.75" customHeight="1" hidden="1">
      <c r="A1065" s="206">
        <v>2150206</v>
      </c>
      <c r="B1065" s="207" t="s">
        <v>1106</v>
      </c>
      <c r="C1065" s="203"/>
      <c r="D1065" s="204"/>
      <c r="E1065" s="199"/>
      <c r="F1065" s="200"/>
      <c r="G1065" s="205">
        <f t="shared" si="16"/>
        <v>0</v>
      </c>
    </row>
    <row r="1066" spans="1:7" s="178" customFormat="1" ht="27.75" customHeight="1" hidden="1">
      <c r="A1066" s="206">
        <v>2150207</v>
      </c>
      <c r="B1066" s="207" t="s">
        <v>1107</v>
      </c>
      <c r="C1066" s="203"/>
      <c r="D1066" s="204"/>
      <c r="E1066" s="199"/>
      <c r="F1066" s="200"/>
      <c r="G1066" s="205">
        <f t="shared" si="16"/>
        <v>0</v>
      </c>
    </row>
    <row r="1067" spans="1:7" s="178" customFormat="1" ht="27.75" customHeight="1" hidden="1">
      <c r="A1067" s="206">
        <v>2150208</v>
      </c>
      <c r="B1067" s="207" t="s">
        <v>1108</v>
      </c>
      <c r="C1067" s="203"/>
      <c r="D1067" s="204"/>
      <c r="E1067" s="199"/>
      <c r="F1067" s="200"/>
      <c r="G1067" s="205">
        <f t="shared" si="16"/>
        <v>0</v>
      </c>
    </row>
    <row r="1068" spans="1:7" s="178" customFormat="1" ht="27.75" customHeight="1" hidden="1">
      <c r="A1068" s="206">
        <v>2150209</v>
      </c>
      <c r="B1068" s="207" t="s">
        <v>1109</v>
      </c>
      <c r="C1068" s="203"/>
      <c r="D1068" s="204"/>
      <c r="E1068" s="199"/>
      <c r="F1068" s="200"/>
      <c r="G1068" s="205">
        <f t="shared" si="16"/>
        <v>0</v>
      </c>
    </row>
    <row r="1069" spans="1:7" s="178" customFormat="1" ht="27.75" customHeight="1" hidden="1">
      <c r="A1069" s="206">
        <v>2150210</v>
      </c>
      <c r="B1069" s="207" t="s">
        <v>1110</v>
      </c>
      <c r="C1069" s="203"/>
      <c r="D1069" s="204"/>
      <c r="E1069" s="199"/>
      <c r="F1069" s="200"/>
      <c r="G1069" s="205">
        <f t="shared" si="16"/>
        <v>0</v>
      </c>
    </row>
    <row r="1070" spans="1:7" s="178" customFormat="1" ht="27.75" customHeight="1" hidden="1">
      <c r="A1070" s="206">
        <v>2150212</v>
      </c>
      <c r="B1070" s="207" t="s">
        <v>1111</v>
      </c>
      <c r="C1070" s="203"/>
      <c r="D1070" s="204"/>
      <c r="E1070" s="199"/>
      <c r="F1070" s="200"/>
      <c r="G1070" s="205">
        <f t="shared" si="16"/>
        <v>0</v>
      </c>
    </row>
    <row r="1071" spans="1:7" s="178" customFormat="1" ht="27.75" customHeight="1" hidden="1">
      <c r="A1071" s="206">
        <v>2150213</v>
      </c>
      <c r="B1071" s="207" t="s">
        <v>1112</v>
      </c>
      <c r="C1071" s="203"/>
      <c r="D1071" s="204"/>
      <c r="E1071" s="199"/>
      <c r="F1071" s="200"/>
      <c r="G1071" s="205">
        <f t="shared" si="16"/>
        <v>0</v>
      </c>
    </row>
    <row r="1072" spans="1:7" s="178" customFormat="1" ht="27.75" customHeight="1" hidden="1">
      <c r="A1072" s="206">
        <v>2150214</v>
      </c>
      <c r="B1072" s="207" t="s">
        <v>1113</v>
      </c>
      <c r="C1072" s="203"/>
      <c r="D1072" s="204"/>
      <c r="E1072" s="199"/>
      <c r="F1072" s="200"/>
      <c r="G1072" s="205">
        <f t="shared" si="16"/>
        <v>0</v>
      </c>
    </row>
    <row r="1073" spans="1:7" s="178" customFormat="1" ht="27.75" customHeight="1" hidden="1">
      <c r="A1073" s="206">
        <v>2150215</v>
      </c>
      <c r="B1073" s="207" t="s">
        <v>1114</v>
      </c>
      <c r="C1073" s="203"/>
      <c r="D1073" s="204"/>
      <c r="E1073" s="199"/>
      <c r="F1073" s="200"/>
      <c r="G1073" s="205">
        <f t="shared" si="16"/>
        <v>0</v>
      </c>
    </row>
    <row r="1074" spans="1:7" s="178" customFormat="1" ht="27.75" customHeight="1" hidden="1">
      <c r="A1074" s="206">
        <v>2150299</v>
      </c>
      <c r="B1074" s="207" t="s">
        <v>1115</v>
      </c>
      <c r="C1074" s="203"/>
      <c r="D1074" s="204"/>
      <c r="E1074" s="199"/>
      <c r="F1074" s="200"/>
      <c r="G1074" s="205">
        <f t="shared" si="16"/>
        <v>0</v>
      </c>
    </row>
    <row r="1075" spans="1:7" s="178" customFormat="1" ht="27.75" customHeight="1" hidden="1">
      <c r="A1075" s="206">
        <v>21503</v>
      </c>
      <c r="B1075" s="207" t="s">
        <v>1116</v>
      </c>
      <c r="C1075" s="203"/>
      <c r="D1075" s="204"/>
      <c r="E1075" s="199"/>
      <c r="F1075" s="200"/>
      <c r="G1075" s="205">
        <f t="shared" si="16"/>
        <v>0</v>
      </c>
    </row>
    <row r="1076" spans="1:7" s="178" customFormat="1" ht="27.75" customHeight="1" hidden="1">
      <c r="A1076" s="206">
        <v>2150301</v>
      </c>
      <c r="B1076" s="207" t="s">
        <v>328</v>
      </c>
      <c r="C1076" s="203"/>
      <c r="D1076" s="204"/>
      <c r="E1076" s="199"/>
      <c r="F1076" s="200"/>
      <c r="G1076" s="205">
        <f t="shared" si="16"/>
        <v>0</v>
      </c>
    </row>
    <row r="1077" spans="1:7" s="178" customFormat="1" ht="27.75" customHeight="1" hidden="1">
      <c r="A1077" s="206">
        <v>2150302</v>
      </c>
      <c r="B1077" s="207" t="s">
        <v>329</v>
      </c>
      <c r="C1077" s="203"/>
      <c r="D1077" s="204"/>
      <c r="E1077" s="199"/>
      <c r="F1077" s="200"/>
      <c r="G1077" s="205">
        <f t="shared" si="16"/>
        <v>0</v>
      </c>
    </row>
    <row r="1078" spans="1:7" s="178" customFormat="1" ht="27.75" customHeight="1" hidden="1">
      <c r="A1078" s="206">
        <v>2150303</v>
      </c>
      <c r="B1078" s="207" t="s">
        <v>330</v>
      </c>
      <c r="C1078" s="203"/>
      <c r="D1078" s="204"/>
      <c r="E1078" s="199"/>
      <c r="F1078" s="200"/>
      <c r="G1078" s="205">
        <f t="shared" si="16"/>
        <v>0</v>
      </c>
    </row>
    <row r="1079" spans="1:7" s="178" customFormat="1" ht="27.75" customHeight="1" hidden="1">
      <c r="A1079" s="206">
        <v>2150399</v>
      </c>
      <c r="B1079" s="207" t="s">
        <v>1117</v>
      </c>
      <c r="C1079" s="203"/>
      <c r="D1079" s="204"/>
      <c r="E1079" s="199"/>
      <c r="F1079" s="200"/>
      <c r="G1079" s="205">
        <f t="shared" si="16"/>
        <v>0</v>
      </c>
    </row>
    <row r="1080" spans="1:7" s="178" customFormat="1" ht="27.75" customHeight="1" hidden="1">
      <c r="A1080" s="206">
        <v>21505</v>
      </c>
      <c r="B1080" s="207" t="s">
        <v>1118</v>
      </c>
      <c r="C1080" s="203"/>
      <c r="D1080" s="204"/>
      <c r="E1080" s="199"/>
      <c r="F1080" s="200"/>
      <c r="G1080" s="205">
        <f t="shared" si="16"/>
        <v>0</v>
      </c>
    </row>
    <row r="1081" spans="1:7" s="178" customFormat="1" ht="27.75" customHeight="1" hidden="1">
      <c r="A1081" s="206">
        <v>2150501</v>
      </c>
      <c r="B1081" s="207" t="s">
        <v>328</v>
      </c>
      <c r="C1081" s="203"/>
      <c r="D1081" s="204"/>
      <c r="E1081" s="199"/>
      <c r="F1081" s="200"/>
      <c r="G1081" s="205">
        <f t="shared" si="16"/>
        <v>0</v>
      </c>
    </row>
    <row r="1082" spans="1:7" s="178" customFormat="1" ht="27.75" customHeight="1" hidden="1">
      <c r="A1082" s="206">
        <v>2150502</v>
      </c>
      <c r="B1082" s="207" t="s">
        <v>329</v>
      </c>
      <c r="C1082" s="203"/>
      <c r="D1082" s="204"/>
      <c r="E1082" s="199"/>
      <c r="F1082" s="200"/>
      <c r="G1082" s="205">
        <f t="shared" si="16"/>
        <v>0</v>
      </c>
    </row>
    <row r="1083" spans="1:7" s="178" customFormat="1" ht="27.75" customHeight="1" hidden="1">
      <c r="A1083" s="206">
        <v>2150503</v>
      </c>
      <c r="B1083" s="207" t="s">
        <v>330</v>
      </c>
      <c r="C1083" s="203"/>
      <c r="D1083" s="204"/>
      <c r="E1083" s="199"/>
      <c r="F1083" s="200"/>
      <c r="G1083" s="205">
        <f t="shared" si="16"/>
        <v>0</v>
      </c>
    </row>
    <row r="1084" spans="1:7" s="178" customFormat="1" ht="27.75" customHeight="1" hidden="1">
      <c r="A1084" s="206">
        <v>2150505</v>
      </c>
      <c r="B1084" s="207" t="s">
        <v>1119</v>
      </c>
      <c r="C1084" s="203"/>
      <c r="D1084" s="204"/>
      <c r="E1084" s="199"/>
      <c r="F1084" s="200"/>
      <c r="G1084" s="205">
        <f t="shared" si="16"/>
        <v>0</v>
      </c>
    </row>
    <row r="1085" spans="1:7" s="178" customFormat="1" ht="27.75" customHeight="1" hidden="1">
      <c r="A1085" s="206">
        <v>2150506</v>
      </c>
      <c r="B1085" s="207" t="s">
        <v>1120</v>
      </c>
      <c r="C1085" s="203"/>
      <c r="D1085" s="204"/>
      <c r="E1085" s="199"/>
      <c r="F1085" s="200"/>
      <c r="G1085" s="205">
        <f t="shared" si="16"/>
        <v>0</v>
      </c>
    </row>
    <row r="1086" spans="1:7" s="178" customFormat="1" ht="27.75" customHeight="1" hidden="1">
      <c r="A1086" s="206">
        <v>2150507</v>
      </c>
      <c r="B1086" s="207" t="s">
        <v>1121</v>
      </c>
      <c r="C1086" s="203"/>
      <c r="D1086" s="204"/>
      <c r="E1086" s="199"/>
      <c r="F1086" s="200"/>
      <c r="G1086" s="205">
        <f t="shared" si="16"/>
        <v>0</v>
      </c>
    </row>
    <row r="1087" spans="1:7" s="178" customFormat="1" ht="27.75" customHeight="1" hidden="1">
      <c r="A1087" s="206">
        <v>2150508</v>
      </c>
      <c r="B1087" s="207" t="s">
        <v>1122</v>
      </c>
      <c r="C1087" s="203"/>
      <c r="D1087" s="204"/>
      <c r="E1087" s="199"/>
      <c r="F1087" s="200"/>
      <c r="G1087" s="205">
        <f t="shared" si="16"/>
        <v>0</v>
      </c>
    </row>
    <row r="1088" spans="1:7" s="178" customFormat="1" ht="27.75" customHeight="1" hidden="1">
      <c r="A1088" s="206">
        <v>2150509</v>
      </c>
      <c r="B1088" s="207" t="s">
        <v>1123</v>
      </c>
      <c r="C1088" s="203"/>
      <c r="D1088" s="204"/>
      <c r="E1088" s="199"/>
      <c r="F1088" s="200"/>
      <c r="G1088" s="205">
        <f t="shared" si="16"/>
        <v>0</v>
      </c>
    </row>
    <row r="1089" spans="1:7" s="178" customFormat="1" ht="27.75" customHeight="1" hidden="1">
      <c r="A1089" s="206">
        <v>2150510</v>
      </c>
      <c r="B1089" s="207" t="s">
        <v>1124</v>
      </c>
      <c r="C1089" s="203"/>
      <c r="D1089" s="204"/>
      <c r="E1089" s="199"/>
      <c r="F1089" s="200"/>
      <c r="G1089" s="205">
        <f t="shared" si="16"/>
        <v>0</v>
      </c>
    </row>
    <row r="1090" spans="1:7" s="178" customFormat="1" ht="27.75" customHeight="1" hidden="1">
      <c r="A1090" s="206">
        <v>2150511</v>
      </c>
      <c r="B1090" s="207" t="s">
        <v>1125</v>
      </c>
      <c r="C1090" s="203"/>
      <c r="D1090" s="204"/>
      <c r="E1090" s="199"/>
      <c r="F1090" s="200"/>
      <c r="G1090" s="205">
        <f t="shared" si="16"/>
        <v>0</v>
      </c>
    </row>
    <row r="1091" spans="1:7" s="178" customFormat="1" ht="27.75" customHeight="1" hidden="1">
      <c r="A1091" s="206">
        <v>2150513</v>
      </c>
      <c r="B1091" s="207" t="s">
        <v>1071</v>
      </c>
      <c r="C1091" s="203"/>
      <c r="D1091" s="204"/>
      <c r="E1091" s="199"/>
      <c r="F1091" s="200"/>
      <c r="G1091" s="205">
        <f t="shared" si="16"/>
        <v>0</v>
      </c>
    </row>
    <row r="1092" spans="1:7" s="178" customFormat="1" ht="27.75" customHeight="1" hidden="1">
      <c r="A1092" s="206">
        <v>2150515</v>
      </c>
      <c r="B1092" s="207" t="s">
        <v>1126</v>
      </c>
      <c r="C1092" s="203"/>
      <c r="D1092" s="204"/>
      <c r="E1092" s="199"/>
      <c r="F1092" s="200"/>
      <c r="G1092" s="205">
        <f t="shared" si="16"/>
        <v>0</v>
      </c>
    </row>
    <row r="1093" spans="1:7" s="178" customFormat="1" ht="27.75" customHeight="1" hidden="1">
      <c r="A1093" s="206">
        <v>2150599</v>
      </c>
      <c r="B1093" s="207" t="s">
        <v>1127</v>
      </c>
      <c r="C1093" s="203"/>
      <c r="D1093" s="204"/>
      <c r="E1093" s="199"/>
      <c r="F1093" s="200"/>
      <c r="G1093" s="205">
        <f t="shared" si="16"/>
        <v>0</v>
      </c>
    </row>
    <row r="1094" spans="1:7" s="178" customFormat="1" ht="27.75" customHeight="1">
      <c r="A1094" s="206">
        <v>21507</v>
      </c>
      <c r="B1094" s="207" t="s">
        <v>1128</v>
      </c>
      <c r="C1094" s="203">
        <v>2477.387715</v>
      </c>
      <c r="D1094" s="204">
        <f>SUM(D1095:D1100)</f>
        <v>5084.57</v>
      </c>
      <c r="E1094" s="199"/>
      <c r="F1094" s="200"/>
      <c r="G1094" s="205">
        <v>5085.01</v>
      </c>
    </row>
    <row r="1095" spans="1:7" s="178" customFormat="1" ht="27.75" customHeight="1">
      <c r="A1095" s="206">
        <v>2150701</v>
      </c>
      <c r="B1095" s="207" t="s">
        <v>328</v>
      </c>
      <c r="C1095" s="203">
        <v>17.787715</v>
      </c>
      <c r="D1095" s="204">
        <v>120.57</v>
      </c>
      <c r="E1095" s="199"/>
      <c r="F1095" s="200"/>
      <c r="G1095" s="205">
        <f aca="true" t="shared" si="17" ref="G1095:G1158">D1095+E1095+F1095</f>
        <v>120.57</v>
      </c>
    </row>
    <row r="1096" spans="1:7" s="178" customFormat="1" ht="27.75" customHeight="1">
      <c r="A1096" s="206">
        <v>2150702</v>
      </c>
      <c r="B1096" s="207" t="s">
        <v>329</v>
      </c>
      <c r="C1096" s="203">
        <v>0</v>
      </c>
      <c r="D1096" s="204">
        <v>44</v>
      </c>
      <c r="E1096" s="199"/>
      <c r="F1096" s="200"/>
      <c r="G1096" s="205">
        <f t="shared" si="17"/>
        <v>44</v>
      </c>
    </row>
    <row r="1097" spans="1:7" s="178" customFormat="1" ht="27.75" customHeight="1" hidden="1">
      <c r="A1097" s="206">
        <v>2150703</v>
      </c>
      <c r="B1097" s="207" t="s">
        <v>330</v>
      </c>
      <c r="C1097" s="203"/>
      <c r="D1097" s="204"/>
      <c r="E1097" s="199"/>
      <c r="F1097" s="200"/>
      <c r="G1097" s="205">
        <f t="shared" si="17"/>
        <v>0</v>
      </c>
    </row>
    <row r="1098" spans="1:7" s="178" customFormat="1" ht="27.75" customHeight="1" hidden="1">
      <c r="A1098" s="206">
        <v>2150704</v>
      </c>
      <c r="B1098" s="207" t="s">
        <v>1129</v>
      </c>
      <c r="C1098" s="203"/>
      <c r="D1098" s="204"/>
      <c r="E1098" s="199"/>
      <c r="F1098" s="200"/>
      <c r="G1098" s="205">
        <f t="shared" si="17"/>
        <v>0</v>
      </c>
    </row>
    <row r="1099" spans="1:7" s="178" customFormat="1" ht="27.75" customHeight="1" hidden="1">
      <c r="A1099" s="206">
        <v>2150705</v>
      </c>
      <c r="B1099" s="207" t="s">
        <v>1130</v>
      </c>
      <c r="C1099" s="203"/>
      <c r="D1099" s="204"/>
      <c r="E1099" s="199"/>
      <c r="F1099" s="200"/>
      <c r="G1099" s="205">
        <f t="shared" si="17"/>
        <v>0</v>
      </c>
    </row>
    <row r="1100" spans="1:7" s="178" customFormat="1" ht="27.75" customHeight="1">
      <c r="A1100" s="206">
        <v>2150799</v>
      </c>
      <c r="B1100" s="207" t="s">
        <v>1131</v>
      </c>
      <c r="C1100" s="203">
        <v>2459.6</v>
      </c>
      <c r="D1100" s="204">
        <v>4920</v>
      </c>
      <c r="E1100" s="199">
        <v>0.44</v>
      </c>
      <c r="F1100" s="200"/>
      <c r="G1100" s="205">
        <f t="shared" si="17"/>
        <v>4920.44</v>
      </c>
    </row>
    <row r="1101" spans="1:7" s="178" customFormat="1" ht="27.75" customHeight="1" hidden="1">
      <c r="A1101" s="206">
        <v>21508</v>
      </c>
      <c r="B1101" s="207" t="s">
        <v>1132</v>
      </c>
      <c r="C1101" s="203"/>
      <c r="D1101" s="204"/>
      <c r="E1101" s="199"/>
      <c r="F1101" s="200"/>
      <c r="G1101" s="205">
        <f t="shared" si="17"/>
        <v>0</v>
      </c>
    </row>
    <row r="1102" spans="1:7" s="178" customFormat="1" ht="27.75" customHeight="1" hidden="1">
      <c r="A1102" s="206">
        <v>2150801</v>
      </c>
      <c r="B1102" s="207" t="s">
        <v>328</v>
      </c>
      <c r="C1102" s="203"/>
      <c r="D1102" s="204"/>
      <c r="E1102" s="199"/>
      <c r="F1102" s="200"/>
      <c r="G1102" s="205">
        <f t="shared" si="17"/>
        <v>0</v>
      </c>
    </row>
    <row r="1103" spans="1:7" s="178" customFormat="1" ht="27.75" customHeight="1" hidden="1">
      <c r="A1103" s="206">
        <v>2150802</v>
      </c>
      <c r="B1103" s="207" t="s">
        <v>329</v>
      </c>
      <c r="C1103" s="203"/>
      <c r="D1103" s="204"/>
      <c r="E1103" s="199"/>
      <c r="F1103" s="200"/>
      <c r="G1103" s="205">
        <f t="shared" si="17"/>
        <v>0</v>
      </c>
    </row>
    <row r="1104" spans="1:7" s="178" customFormat="1" ht="27.75" customHeight="1" hidden="1">
      <c r="A1104" s="206">
        <v>2150803</v>
      </c>
      <c r="B1104" s="207" t="s">
        <v>330</v>
      </c>
      <c r="C1104" s="203"/>
      <c r="D1104" s="204"/>
      <c r="E1104" s="199"/>
      <c r="F1104" s="200"/>
      <c r="G1104" s="205">
        <f t="shared" si="17"/>
        <v>0</v>
      </c>
    </row>
    <row r="1105" spans="1:7" s="178" customFormat="1" ht="27.75" customHeight="1" hidden="1">
      <c r="A1105" s="206">
        <v>2150804</v>
      </c>
      <c r="B1105" s="207" t="s">
        <v>1133</v>
      </c>
      <c r="C1105" s="203"/>
      <c r="D1105" s="204"/>
      <c r="E1105" s="199"/>
      <c r="F1105" s="200"/>
      <c r="G1105" s="205">
        <f t="shared" si="17"/>
        <v>0</v>
      </c>
    </row>
    <row r="1106" spans="1:7" s="178" customFormat="1" ht="27.75" customHeight="1" hidden="1">
      <c r="A1106" s="206">
        <v>2150805</v>
      </c>
      <c r="B1106" s="207" t="s">
        <v>1134</v>
      </c>
      <c r="C1106" s="203"/>
      <c r="D1106" s="204"/>
      <c r="E1106" s="199"/>
      <c r="F1106" s="200"/>
      <c r="G1106" s="205">
        <f t="shared" si="17"/>
        <v>0</v>
      </c>
    </row>
    <row r="1107" spans="1:7" s="178" customFormat="1" ht="27.75" customHeight="1" hidden="1">
      <c r="A1107" s="206">
        <v>2150899</v>
      </c>
      <c r="B1107" s="207" t="s">
        <v>1135</v>
      </c>
      <c r="C1107" s="203"/>
      <c r="D1107" s="204"/>
      <c r="E1107" s="199"/>
      <c r="F1107" s="200"/>
      <c r="G1107" s="205">
        <f t="shared" si="17"/>
        <v>0</v>
      </c>
    </row>
    <row r="1108" spans="1:7" s="178" customFormat="1" ht="27.75" customHeight="1" hidden="1">
      <c r="A1108" s="206">
        <v>21599</v>
      </c>
      <c r="B1108" s="207" t="s">
        <v>1136</v>
      </c>
      <c r="C1108" s="203"/>
      <c r="D1108" s="204"/>
      <c r="E1108" s="199"/>
      <c r="F1108" s="200"/>
      <c r="G1108" s="205">
        <f t="shared" si="17"/>
        <v>0</v>
      </c>
    </row>
    <row r="1109" spans="1:7" s="178" customFormat="1" ht="27.75" customHeight="1" hidden="1">
      <c r="A1109" s="206">
        <v>2159901</v>
      </c>
      <c r="B1109" s="207" t="s">
        <v>1137</v>
      </c>
      <c r="C1109" s="203"/>
      <c r="D1109" s="204"/>
      <c r="E1109" s="199"/>
      <c r="F1109" s="200"/>
      <c r="G1109" s="205">
        <f t="shared" si="17"/>
        <v>0</v>
      </c>
    </row>
    <row r="1110" spans="1:7" s="178" customFormat="1" ht="27.75" customHeight="1" hidden="1">
      <c r="A1110" s="206">
        <v>2159904</v>
      </c>
      <c r="B1110" s="207" t="s">
        <v>1138</v>
      </c>
      <c r="C1110" s="203"/>
      <c r="D1110" s="204"/>
      <c r="E1110" s="199"/>
      <c r="F1110" s="200"/>
      <c r="G1110" s="205">
        <f t="shared" si="17"/>
        <v>0</v>
      </c>
    </row>
    <row r="1111" spans="1:7" s="178" customFormat="1" ht="27.75" customHeight="1" hidden="1">
      <c r="A1111" s="206">
        <v>2159905</v>
      </c>
      <c r="B1111" s="207" t="s">
        <v>1139</v>
      </c>
      <c r="C1111" s="203"/>
      <c r="D1111" s="204"/>
      <c r="E1111" s="199"/>
      <c r="F1111" s="200"/>
      <c r="G1111" s="205">
        <f t="shared" si="17"/>
        <v>0</v>
      </c>
    </row>
    <row r="1112" spans="1:7" s="178" customFormat="1" ht="27.75" customHeight="1" hidden="1">
      <c r="A1112" s="206">
        <v>2159906</v>
      </c>
      <c r="B1112" s="207" t="s">
        <v>1140</v>
      </c>
      <c r="C1112" s="203"/>
      <c r="D1112" s="204"/>
      <c r="E1112" s="199"/>
      <c r="F1112" s="200"/>
      <c r="G1112" s="205">
        <f t="shared" si="17"/>
        <v>0</v>
      </c>
    </row>
    <row r="1113" spans="1:7" s="178" customFormat="1" ht="27.75" customHeight="1" hidden="1">
      <c r="A1113" s="206">
        <v>2159999</v>
      </c>
      <c r="B1113" s="207" t="s">
        <v>1136</v>
      </c>
      <c r="C1113" s="203"/>
      <c r="D1113" s="204"/>
      <c r="E1113" s="199"/>
      <c r="F1113" s="200"/>
      <c r="G1113" s="205">
        <f t="shared" si="17"/>
        <v>0</v>
      </c>
    </row>
    <row r="1114" spans="1:7" s="178" customFormat="1" ht="27.75" customHeight="1" hidden="1">
      <c r="A1114" s="206">
        <v>216</v>
      </c>
      <c r="B1114" s="207" t="s">
        <v>1141</v>
      </c>
      <c r="C1114" s="203"/>
      <c r="D1114" s="204"/>
      <c r="E1114" s="199"/>
      <c r="F1114" s="200"/>
      <c r="G1114" s="205">
        <f t="shared" si="17"/>
        <v>0</v>
      </c>
    </row>
    <row r="1115" spans="1:7" s="178" customFormat="1" ht="27.75" customHeight="1" hidden="1">
      <c r="A1115" s="206">
        <v>21602</v>
      </c>
      <c r="B1115" s="207" t="s">
        <v>1142</v>
      </c>
      <c r="C1115" s="203"/>
      <c r="D1115" s="204"/>
      <c r="E1115" s="199"/>
      <c r="F1115" s="200"/>
      <c r="G1115" s="205">
        <f t="shared" si="17"/>
        <v>0</v>
      </c>
    </row>
    <row r="1116" spans="1:7" s="178" customFormat="1" ht="27.75" customHeight="1" hidden="1">
      <c r="A1116" s="206">
        <v>2160201</v>
      </c>
      <c r="B1116" s="207" t="s">
        <v>328</v>
      </c>
      <c r="C1116" s="203"/>
      <c r="D1116" s="204"/>
      <c r="E1116" s="199"/>
      <c r="F1116" s="200"/>
      <c r="G1116" s="205">
        <f t="shared" si="17"/>
        <v>0</v>
      </c>
    </row>
    <row r="1117" spans="1:7" s="178" customFormat="1" ht="27.75" customHeight="1" hidden="1">
      <c r="A1117" s="206">
        <v>2160202</v>
      </c>
      <c r="B1117" s="207" t="s">
        <v>329</v>
      </c>
      <c r="C1117" s="203"/>
      <c r="D1117" s="204"/>
      <c r="E1117" s="199"/>
      <c r="F1117" s="200"/>
      <c r="G1117" s="205">
        <f t="shared" si="17"/>
        <v>0</v>
      </c>
    </row>
    <row r="1118" spans="1:7" s="178" customFormat="1" ht="27.75" customHeight="1" hidden="1">
      <c r="A1118" s="206">
        <v>2160203</v>
      </c>
      <c r="B1118" s="207" t="s">
        <v>330</v>
      </c>
      <c r="C1118" s="203"/>
      <c r="D1118" s="204"/>
      <c r="E1118" s="199"/>
      <c r="F1118" s="200"/>
      <c r="G1118" s="205">
        <f t="shared" si="17"/>
        <v>0</v>
      </c>
    </row>
    <row r="1119" spans="1:7" s="178" customFormat="1" ht="27.75" customHeight="1" hidden="1">
      <c r="A1119" s="206">
        <v>2160216</v>
      </c>
      <c r="B1119" s="207" t="s">
        <v>1143</v>
      </c>
      <c r="C1119" s="203"/>
      <c r="D1119" s="204"/>
      <c r="E1119" s="199"/>
      <c r="F1119" s="200"/>
      <c r="G1119" s="205">
        <f t="shared" si="17"/>
        <v>0</v>
      </c>
    </row>
    <row r="1120" spans="1:7" s="178" customFormat="1" ht="27.75" customHeight="1" hidden="1">
      <c r="A1120" s="206">
        <v>2160217</v>
      </c>
      <c r="B1120" s="207" t="s">
        <v>1144</v>
      </c>
      <c r="C1120" s="203"/>
      <c r="D1120" s="204"/>
      <c r="E1120" s="199"/>
      <c r="F1120" s="200"/>
      <c r="G1120" s="205">
        <f t="shared" si="17"/>
        <v>0</v>
      </c>
    </row>
    <row r="1121" spans="1:7" s="178" customFormat="1" ht="27.75" customHeight="1" hidden="1">
      <c r="A1121" s="206">
        <v>2160218</v>
      </c>
      <c r="B1121" s="207" t="s">
        <v>1145</v>
      </c>
      <c r="C1121" s="203"/>
      <c r="D1121" s="204"/>
      <c r="E1121" s="199"/>
      <c r="F1121" s="200"/>
      <c r="G1121" s="205">
        <f t="shared" si="17"/>
        <v>0</v>
      </c>
    </row>
    <row r="1122" spans="1:7" s="178" customFormat="1" ht="27.75" customHeight="1" hidden="1">
      <c r="A1122" s="206">
        <v>2160219</v>
      </c>
      <c r="B1122" s="207" t="s">
        <v>1146</v>
      </c>
      <c r="C1122" s="203"/>
      <c r="D1122" s="204"/>
      <c r="E1122" s="199"/>
      <c r="F1122" s="200"/>
      <c r="G1122" s="205">
        <f t="shared" si="17"/>
        <v>0</v>
      </c>
    </row>
    <row r="1123" spans="1:7" s="178" customFormat="1" ht="27.75" customHeight="1" hidden="1">
      <c r="A1123" s="206">
        <v>2160250</v>
      </c>
      <c r="B1123" s="207" t="s">
        <v>337</v>
      </c>
      <c r="C1123" s="203"/>
      <c r="D1123" s="204"/>
      <c r="E1123" s="199"/>
      <c r="F1123" s="200"/>
      <c r="G1123" s="205">
        <f t="shared" si="17"/>
        <v>0</v>
      </c>
    </row>
    <row r="1124" spans="1:7" s="178" customFormat="1" ht="27.75" customHeight="1" hidden="1">
      <c r="A1124" s="206">
        <v>2160299</v>
      </c>
      <c r="B1124" s="207" t="s">
        <v>1147</v>
      </c>
      <c r="C1124" s="203"/>
      <c r="D1124" s="204"/>
      <c r="E1124" s="199"/>
      <c r="F1124" s="200"/>
      <c r="G1124" s="205">
        <f t="shared" si="17"/>
        <v>0</v>
      </c>
    </row>
    <row r="1125" spans="1:7" s="178" customFormat="1" ht="27.75" customHeight="1" hidden="1">
      <c r="A1125" s="206">
        <v>21606</v>
      </c>
      <c r="B1125" s="207" t="s">
        <v>1148</v>
      </c>
      <c r="C1125" s="203"/>
      <c r="D1125" s="204"/>
      <c r="E1125" s="199"/>
      <c r="F1125" s="200"/>
      <c r="G1125" s="205">
        <f t="shared" si="17"/>
        <v>0</v>
      </c>
    </row>
    <row r="1126" spans="1:7" s="178" customFormat="1" ht="27.75" customHeight="1" hidden="1">
      <c r="A1126" s="206">
        <v>2160601</v>
      </c>
      <c r="B1126" s="207" t="s">
        <v>328</v>
      </c>
      <c r="C1126" s="203"/>
      <c r="D1126" s="204"/>
      <c r="E1126" s="199"/>
      <c r="F1126" s="200"/>
      <c r="G1126" s="205">
        <f t="shared" si="17"/>
        <v>0</v>
      </c>
    </row>
    <row r="1127" spans="1:7" s="178" customFormat="1" ht="27.75" customHeight="1" hidden="1">
      <c r="A1127" s="206">
        <v>2160602</v>
      </c>
      <c r="B1127" s="207" t="s">
        <v>329</v>
      </c>
      <c r="C1127" s="203"/>
      <c r="D1127" s="204"/>
      <c r="E1127" s="199"/>
      <c r="F1127" s="200"/>
      <c r="G1127" s="205">
        <f t="shared" si="17"/>
        <v>0</v>
      </c>
    </row>
    <row r="1128" spans="1:7" s="178" customFormat="1" ht="27.75" customHeight="1" hidden="1">
      <c r="A1128" s="206">
        <v>2160603</v>
      </c>
      <c r="B1128" s="207" t="s">
        <v>330</v>
      </c>
      <c r="C1128" s="203"/>
      <c r="D1128" s="204"/>
      <c r="E1128" s="199"/>
      <c r="F1128" s="200"/>
      <c r="G1128" s="205">
        <f t="shared" si="17"/>
        <v>0</v>
      </c>
    </row>
    <row r="1129" spans="1:7" s="178" customFormat="1" ht="27.75" customHeight="1" hidden="1">
      <c r="A1129" s="206">
        <v>2160607</v>
      </c>
      <c r="B1129" s="207" t="s">
        <v>1149</v>
      </c>
      <c r="C1129" s="203"/>
      <c r="D1129" s="204"/>
      <c r="E1129" s="199"/>
      <c r="F1129" s="200"/>
      <c r="G1129" s="205">
        <f t="shared" si="17"/>
        <v>0</v>
      </c>
    </row>
    <row r="1130" spans="1:7" s="178" customFormat="1" ht="27.75" customHeight="1" hidden="1">
      <c r="A1130" s="206">
        <v>2160699</v>
      </c>
      <c r="B1130" s="207" t="s">
        <v>1150</v>
      </c>
      <c r="C1130" s="203"/>
      <c r="D1130" s="204"/>
      <c r="E1130" s="199"/>
      <c r="F1130" s="200"/>
      <c r="G1130" s="205">
        <f t="shared" si="17"/>
        <v>0</v>
      </c>
    </row>
    <row r="1131" spans="1:7" s="178" customFormat="1" ht="27.75" customHeight="1" hidden="1">
      <c r="A1131" s="206">
        <v>21699</v>
      </c>
      <c r="B1131" s="207" t="s">
        <v>1151</v>
      </c>
      <c r="C1131" s="203"/>
      <c r="D1131" s="204"/>
      <c r="E1131" s="199"/>
      <c r="F1131" s="200"/>
      <c r="G1131" s="205">
        <f t="shared" si="17"/>
        <v>0</v>
      </c>
    </row>
    <row r="1132" spans="1:7" s="178" customFormat="1" ht="27.75" customHeight="1" hidden="1">
      <c r="A1132" s="206">
        <v>2169901</v>
      </c>
      <c r="B1132" s="207" t="s">
        <v>1152</v>
      </c>
      <c r="C1132" s="203"/>
      <c r="D1132" s="204"/>
      <c r="E1132" s="199"/>
      <c r="F1132" s="200"/>
      <c r="G1132" s="205">
        <f t="shared" si="17"/>
        <v>0</v>
      </c>
    </row>
    <row r="1133" spans="1:7" s="178" customFormat="1" ht="27.75" customHeight="1" hidden="1">
      <c r="A1133" s="206">
        <v>2169999</v>
      </c>
      <c r="B1133" s="207" t="s">
        <v>1151</v>
      </c>
      <c r="C1133" s="203"/>
      <c r="D1133" s="204"/>
      <c r="E1133" s="199"/>
      <c r="F1133" s="200"/>
      <c r="G1133" s="205">
        <f t="shared" si="17"/>
        <v>0</v>
      </c>
    </row>
    <row r="1134" spans="1:7" s="178" customFormat="1" ht="27.75" customHeight="1" hidden="1">
      <c r="A1134" s="206">
        <v>217</v>
      </c>
      <c r="B1134" s="207" t="s">
        <v>1153</v>
      </c>
      <c r="C1134" s="203"/>
      <c r="D1134" s="204"/>
      <c r="E1134" s="199"/>
      <c r="F1134" s="200"/>
      <c r="G1134" s="205">
        <f t="shared" si="17"/>
        <v>0</v>
      </c>
    </row>
    <row r="1135" spans="1:7" s="178" customFormat="1" ht="27.75" customHeight="1" hidden="1">
      <c r="A1135" s="206">
        <v>21701</v>
      </c>
      <c r="B1135" s="207" t="s">
        <v>1154</v>
      </c>
      <c r="C1135" s="203"/>
      <c r="D1135" s="204"/>
      <c r="E1135" s="199"/>
      <c r="F1135" s="200"/>
      <c r="G1135" s="205">
        <f t="shared" si="17"/>
        <v>0</v>
      </c>
    </row>
    <row r="1136" spans="1:7" s="178" customFormat="1" ht="27.75" customHeight="1" hidden="1">
      <c r="A1136" s="206">
        <v>2170101</v>
      </c>
      <c r="B1136" s="207" t="s">
        <v>328</v>
      </c>
      <c r="C1136" s="203"/>
      <c r="D1136" s="204"/>
      <c r="E1136" s="199"/>
      <c r="F1136" s="200"/>
      <c r="G1136" s="205">
        <f t="shared" si="17"/>
        <v>0</v>
      </c>
    </row>
    <row r="1137" spans="1:7" s="178" customFormat="1" ht="27.75" customHeight="1" hidden="1">
      <c r="A1137" s="206">
        <v>2170102</v>
      </c>
      <c r="B1137" s="207" t="s">
        <v>329</v>
      </c>
      <c r="C1137" s="203"/>
      <c r="D1137" s="204"/>
      <c r="E1137" s="199"/>
      <c r="F1137" s="200"/>
      <c r="G1137" s="205">
        <f t="shared" si="17"/>
        <v>0</v>
      </c>
    </row>
    <row r="1138" spans="1:7" s="178" customFormat="1" ht="27.75" customHeight="1" hidden="1">
      <c r="A1138" s="206">
        <v>2170103</v>
      </c>
      <c r="B1138" s="207" t="s">
        <v>330</v>
      </c>
      <c r="C1138" s="203"/>
      <c r="D1138" s="204"/>
      <c r="E1138" s="199"/>
      <c r="F1138" s="200"/>
      <c r="G1138" s="205">
        <f t="shared" si="17"/>
        <v>0</v>
      </c>
    </row>
    <row r="1139" spans="1:7" s="178" customFormat="1" ht="27.75" customHeight="1" hidden="1">
      <c r="A1139" s="206">
        <v>2170104</v>
      </c>
      <c r="B1139" s="207" t="s">
        <v>1155</v>
      </c>
      <c r="C1139" s="203"/>
      <c r="D1139" s="204"/>
      <c r="E1139" s="199"/>
      <c r="F1139" s="200"/>
      <c r="G1139" s="205">
        <f t="shared" si="17"/>
        <v>0</v>
      </c>
    </row>
    <row r="1140" spans="1:7" s="178" customFormat="1" ht="27.75" customHeight="1" hidden="1">
      <c r="A1140" s="206">
        <v>2170150</v>
      </c>
      <c r="B1140" s="207" t="s">
        <v>337</v>
      </c>
      <c r="C1140" s="203"/>
      <c r="D1140" s="204"/>
      <c r="E1140" s="199"/>
      <c r="F1140" s="200"/>
      <c r="G1140" s="205">
        <f t="shared" si="17"/>
        <v>0</v>
      </c>
    </row>
    <row r="1141" spans="1:7" s="178" customFormat="1" ht="27.75" customHeight="1" hidden="1">
      <c r="A1141" s="206">
        <v>2170199</v>
      </c>
      <c r="B1141" s="207" t="s">
        <v>1156</v>
      </c>
      <c r="C1141" s="203"/>
      <c r="D1141" s="204"/>
      <c r="E1141" s="199"/>
      <c r="F1141" s="200"/>
      <c r="G1141" s="205">
        <f t="shared" si="17"/>
        <v>0</v>
      </c>
    </row>
    <row r="1142" spans="1:7" s="178" customFormat="1" ht="27.75" customHeight="1" hidden="1">
      <c r="A1142" s="206">
        <v>21702</v>
      </c>
      <c r="B1142" s="207" t="s">
        <v>1157</v>
      </c>
      <c r="C1142" s="203"/>
      <c r="D1142" s="204"/>
      <c r="E1142" s="199"/>
      <c r="F1142" s="200"/>
      <c r="G1142" s="205">
        <f t="shared" si="17"/>
        <v>0</v>
      </c>
    </row>
    <row r="1143" spans="1:7" s="178" customFormat="1" ht="27.75" customHeight="1" hidden="1">
      <c r="A1143" s="206">
        <v>2170201</v>
      </c>
      <c r="B1143" s="207" t="s">
        <v>1158</v>
      </c>
      <c r="C1143" s="203"/>
      <c r="D1143" s="204"/>
      <c r="E1143" s="199"/>
      <c r="F1143" s="200"/>
      <c r="G1143" s="205">
        <f t="shared" si="17"/>
        <v>0</v>
      </c>
    </row>
    <row r="1144" spans="1:7" s="178" customFormat="1" ht="27.75" customHeight="1" hidden="1">
      <c r="A1144" s="206">
        <v>2170202</v>
      </c>
      <c r="B1144" s="207" t="s">
        <v>1159</v>
      </c>
      <c r="C1144" s="203"/>
      <c r="D1144" s="204"/>
      <c r="E1144" s="199"/>
      <c r="F1144" s="200"/>
      <c r="G1144" s="205">
        <f t="shared" si="17"/>
        <v>0</v>
      </c>
    </row>
    <row r="1145" spans="1:7" s="178" customFormat="1" ht="27.75" customHeight="1" hidden="1">
      <c r="A1145" s="206">
        <v>2170203</v>
      </c>
      <c r="B1145" s="207" t="s">
        <v>1160</v>
      </c>
      <c r="C1145" s="203"/>
      <c r="D1145" s="204"/>
      <c r="E1145" s="199"/>
      <c r="F1145" s="200"/>
      <c r="G1145" s="205">
        <f t="shared" si="17"/>
        <v>0</v>
      </c>
    </row>
    <row r="1146" spans="1:7" s="178" customFormat="1" ht="27.75" customHeight="1" hidden="1">
      <c r="A1146" s="206">
        <v>2170204</v>
      </c>
      <c r="B1146" s="207" t="s">
        <v>1161</v>
      </c>
      <c r="C1146" s="203"/>
      <c r="D1146" s="204"/>
      <c r="E1146" s="199"/>
      <c r="F1146" s="200"/>
      <c r="G1146" s="205">
        <f t="shared" si="17"/>
        <v>0</v>
      </c>
    </row>
    <row r="1147" spans="1:7" s="178" customFormat="1" ht="27.75" customHeight="1" hidden="1">
      <c r="A1147" s="206">
        <v>2170205</v>
      </c>
      <c r="B1147" s="207" t="s">
        <v>1162</v>
      </c>
      <c r="C1147" s="203"/>
      <c r="D1147" s="204"/>
      <c r="E1147" s="199"/>
      <c r="F1147" s="200"/>
      <c r="G1147" s="205">
        <f t="shared" si="17"/>
        <v>0</v>
      </c>
    </row>
    <row r="1148" spans="1:7" s="178" customFormat="1" ht="27.75" customHeight="1" hidden="1">
      <c r="A1148" s="206">
        <v>2170206</v>
      </c>
      <c r="B1148" s="207" t="s">
        <v>1163</v>
      </c>
      <c r="C1148" s="203"/>
      <c r="D1148" s="204"/>
      <c r="E1148" s="199"/>
      <c r="F1148" s="200"/>
      <c r="G1148" s="205">
        <f t="shared" si="17"/>
        <v>0</v>
      </c>
    </row>
    <row r="1149" spans="1:7" s="178" customFormat="1" ht="27.75" customHeight="1" hidden="1">
      <c r="A1149" s="206">
        <v>2170207</v>
      </c>
      <c r="B1149" s="207" t="s">
        <v>1164</v>
      </c>
      <c r="C1149" s="203"/>
      <c r="D1149" s="204"/>
      <c r="E1149" s="199"/>
      <c r="F1149" s="200"/>
      <c r="G1149" s="205">
        <f t="shared" si="17"/>
        <v>0</v>
      </c>
    </row>
    <row r="1150" spans="1:7" s="178" customFormat="1" ht="27.75" customHeight="1" hidden="1">
      <c r="A1150" s="206">
        <v>2170208</v>
      </c>
      <c r="B1150" s="207" t="s">
        <v>1165</v>
      </c>
      <c r="C1150" s="203"/>
      <c r="D1150" s="204"/>
      <c r="E1150" s="199"/>
      <c r="F1150" s="200"/>
      <c r="G1150" s="205">
        <f t="shared" si="17"/>
        <v>0</v>
      </c>
    </row>
    <row r="1151" spans="1:7" s="178" customFormat="1" ht="27.75" customHeight="1" hidden="1">
      <c r="A1151" s="206">
        <v>2170299</v>
      </c>
      <c r="B1151" s="207" t="s">
        <v>1166</v>
      </c>
      <c r="C1151" s="203"/>
      <c r="D1151" s="204"/>
      <c r="E1151" s="199"/>
      <c r="F1151" s="200"/>
      <c r="G1151" s="205">
        <f t="shared" si="17"/>
        <v>0</v>
      </c>
    </row>
    <row r="1152" spans="1:7" s="178" customFormat="1" ht="27.75" customHeight="1" hidden="1">
      <c r="A1152" s="206">
        <v>21703</v>
      </c>
      <c r="B1152" s="207" t="s">
        <v>1167</v>
      </c>
      <c r="C1152" s="203"/>
      <c r="D1152" s="204"/>
      <c r="E1152" s="199"/>
      <c r="F1152" s="200"/>
      <c r="G1152" s="205">
        <f t="shared" si="17"/>
        <v>0</v>
      </c>
    </row>
    <row r="1153" spans="1:7" s="178" customFormat="1" ht="27.75" customHeight="1" hidden="1">
      <c r="A1153" s="206">
        <v>2170301</v>
      </c>
      <c r="B1153" s="207" t="s">
        <v>1168</v>
      </c>
      <c r="C1153" s="203"/>
      <c r="D1153" s="204"/>
      <c r="E1153" s="199"/>
      <c r="F1153" s="200"/>
      <c r="G1153" s="205">
        <f t="shared" si="17"/>
        <v>0</v>
      </c>
    </row>
    <row r="1154" spans="1:7" s="178" customFormat="1" ht="27.75" customHeight="1" hidden="1">
      <c r="A1154" s="206">
        <v>2170302</v>
      </c>
      <c r="B1154" s="207" t="s">
        <v>1169</v>
      </c>
      <c r="C1154" s="203"/>
      <c r="D1154" s="204"/>
      <c r="E1154" s="199"/>
      <c r="F1154" s="200"/>
      <c r="G1154" s="205">
        <f t="shared" si="17"/>
        <v>0</v>
      </c>
    </row>
    <row r="1155" spans="1:7" s="178" customFormat="1" ht="27.75" customHeight="1" hidden="1">
      <c r="A1155" s="206">
        <v>2170303</v>
      </c>
      <c r="B1155" s="207" t="s">
        <v>1170</v>
      </c>
      <c r="C1155" s="203"/>
      <c r="D1155" s="204"/>
      <c r="E1155" s="199"/>
      <c r="F1155" s="200"/>
      <c r="G1155" s="205">
        <f t="shared" si="17"/>
        <v>0</v>
      </c>
    </row>
    <row r="1156" spans="1:7" s="178" customFormat="1" ht="27.75" customHeight="1" hidden="1">
      <c r="A1156" s="206">
        <v>2170304</v>
      </c>
      <c r="B1156" s="207" t="s">
        <v>1171</v>
      </c>
      <c r="C1156" s="203"/>
      <c r="D1156" s="204"/>
      <c r="E1156" s="199"/>
      <c r="F1156" s="200"/>
      <c r="G1156" s="205">
        <f t="shared" si="17"/>
        <v>0</v>
      </c>
    </row>
    <row r="1157" spans="1:7" s="178" customFormat="1" ht="27.75" customHeight="1" hidden="1">
      <c r="A1157" s="206">
        <v>2170399</v>
      </c>
      <c r="B1157" s="207" t="s">
        <v>1172</v>
      </c>
      <c r="C1157" s="203"/>
      <c r="D1157" s="204"/>
      <c r="E1157" s="199"/>
      <c r="F1157" s="200"/>
      <c r="G1157" s="205">
        <f t="shared" si="17"/>
        <v>0</v>
      </c>
    </row>
    <row r="1158" spans="1:7" s="178" customFormat="1" ht="27.75" customHeight="1" hidden="1">
      <c r="A1158" s="206">
        <v>21704</v>
      </c>
      <c r="B1158" s="207" t="s">
        <v>1173</v>
      </c>
      <c r="C1158" s="203"/>
      <c r="D1158" s="204"/>
      <c r="E1158" s="199"/>
      <c r="F1158" s="200"/>
      <c r="G1158" s="205">
        <f t="shared" si="17"/>
        <v>0</v>
      </c>
    </row>
    <row r="1159" spans="1:7" s="178" customFormat="1" ht="27.75" customHeight="1" hidden="1">
      <c r="A1159" s="206">
        <v>2170401</v>
      </c>
      <c r="B1159" s="207" t="s">
        <v>1174</v>
      </c>
      <c r="C1159" s="203"/>
      <c r="D1159" s="204"/>
      <c r="E1159" s="199"/>
      <c r="F1159" s="200"/>
      <c r="G1159" s="205">
        <f aca="true" t="shared" si="18" ref="G1159:G1222">D1159+E1159+F1159</f>
        <v>0</v>
      </c>
    </row>
    <row r="1160" spans="1:7" s="178" customFormat="1" ht="27.75" customHeight="1" hidden="1">
      <c r="A1160" s="206">
        <v>2170499</v>
      </c>
      <c r="B1160" s="207" t="s">
        <v>1175</v>
      </c>
      <c r="C1160" s="203"/>
      <c r="D1160" s="204"/>
      <c r="E1160" s="199"/>
      <c r="F1160" s="200"/>
      <c r="G1160" s="205">
        <f t="shared" si="18"/>
        <v>0</v>
      </c>
    </row>
    <row r="1161" spans="1:7" s="178" customFormat="1" ht="27.75" customHeight="1" hidden="1">
      <c r="A1161" s="206">
        <v>21799</v>
      </c>
      <c r="B1161" s="207" t="s">
        <v>1176</v>
      </c>
      <c r="C1161" s="203"/>
      <c r="D1161" s="204"/>
      <c r="E1161" s="199"/>
      <c r="F1161" s="200"/>
      <c r="G1161" s="205">
        <f t="shared" si="18"/>
        <v>0</v>
      </c>
    </row>
    <row r="1162" spans="1:7" s="178" customFormat="1" ht="27.75" customHeight="1" hidden="1">
      <c r="A1162" s="206">
        <v>2179901</v>
      </c>
      <c r="B1162" s="207" t="s">
        <v>1176</v>
      </c>
      <c r="C1162" s="203"/>
      <c r="D1162" s="204"/>
      <c r="E1162" s="199"/>
      <c r="F1162" s="200"/>
      <c r="G1162" s="205">
        <f t="shared" si="18"/>
        <v>0</v>
      </c>
    </row>
    <row r="1163" spans="1:7" s="178" customFormat="1" ht="27.75" customHeight="1" hidden="1">
      <c r="A1163" s="206">
        <v>219</v>
      </c>
      <c r="B1163" s="207" t="s">
        <v>1177</v>
      </c>
      <c r="C1163" s="203"/>
      <c r="D1163" s="204"/>
      <c r="E1163" s="199"/>
      <c r="F1163" s="200"/>
      <c r="G1163" s="205">
        <f t="shared" si="18"/>
        <v>0</v>
      </c>
    </row>
    <row r="1164" spans="1:7" s="178" customFormat="1" ht="27.75" customHeight="1" hidden="1">
      <c r="A1164" s="206">
        <v>21901</v>
      </c>
      <c r="B1164" s="207" t="s">
        <v>1178</v>
      </c>
      <c r="C1164" s="203"/>
      <c r="D1164" s="204"/>
      <c r="E1164" s="199"/>
      <c r="F1164" s="200"/>
      <c r="G1164" s="205">
        <f t="shared" si="18"/>
        <v>0</v>
      </c>
    </row>
    <row r="1165" spans="1:7" s="178" customFormat="1" ht="27.75" customHeight="1" hidden="1">
      <c r="A1165" s="206">
        <v>21902</v>
      </c>
      <c r="B1165" s="207" t="s">
        <v>1179</v>
      </c>
      <c r="C1165" s="203"/>
      <c r="D1165" s="204"/>
      <c r="E1165" s="199"/>
      <c r="F1165" s="200"/>
      <c r="G1165" s="205">
        <f t="shared" si="18"/>
        <v>0</v>
      </c>
    </row>
    <row r="1166" spans="1:7" s="178" customFormat="1" ht="27.75" customHeight="1" hidden="1">
      <c r="A1166" s="206">
        <v>21903</v>
      </c>
      <c r="B1166" s="207" t="s">
        <v>1180</v>
      </c>
      <c r="C1166" s="203"/>
      <c r="D1166" s="204"/>
      <c r="E1166" s="199"/>
      <c r="F1166" s="200"/>
      <c r="G1166" s="205">
        <f t="shared" si="18"/>
        <v>0</v>
      </c>
    </row>
    <row r="1167" spans="1:7" s="178" customFormat="1" ht="27.75" customHeight="1" hidden="1">
      <c r="A1167" s="206">
        <v>21904</v>
      </c>
      <c r="B1167" s="207" t="s">
        <v>1181</v>
      </c>
      <c r="C1167" s="203"/>
      <c r="D1167" s="204"/>
      <c r="E1167" s="199"/>
      <c r="F1167" s="200"/>
      <c r="G1167" s="205">
        <f t="shared" si="18"/>
        <v>0</v>
      </c>
    </row>
    <row r="1168" spans="1:7" s="178" customFormat="1" ht="27.75" customHeight="1" hidden="1">
      <c r="A1168" s="206">
        <v>21905</v>
      </c>
      <c r="B1168" s="207" t="s">
        <v>1182</v>
      </c>
      <c r="C1168" s="203"/>
      <c r="D1168" s="204"/>
      <c r="E1168" s="199"/>
      <c r="F1168" s="200"/>
      <c r="G1168" s="205">
        <f t="shared" si="18"/>
        <v>0</v>
      </c>
    </row>
    <row r="1169" spans="1:7" s="178" customFormat="1" ht="27.75" customHeight="1" hidden="1">
      <c r="A1169" s="206">
        <v>21906</v>
      </c>
      <c r="B1169" s="207" t="s">
        <v>1183</v>
      </c>
      <c r="C1169" s="203"/>
      <c r="D1169" s="204"/>
      <c r="E1169" s="199"/>
      <c r="F1169" s="200"/>
      <c r="G1169" s="205">
        <f t="shared" si="18"/>
        <v>0</v>
      </c>
    </row>
    <row r="1170" spans="1:7" s="178" customFormat="1" ht="27.75" customHeight="1" hidden="1">
      <c r="A1170" s="206">
        <v>21907</v>
      </c>
      <c r="B1170" s="207" t="s">
        <v>1184</v>
      </c>
      <c r="C1170" s="203"/>
      <c r="D1170" s="204"/>
      <c r="E1170" s="199"/>
      <c r="F1170" s="200"/>
      <c r="G1170" s="205">
        <f t="shared" si="18"/>
        <v>0</v>
      </c>
    </row>
    <row r="1171" spans="1:7" s="178" customFormat="1" ht="27.75" customHeight="1" hidden="1">
      <c r="A1171" s="206">
        <v>21908</v>
      </c>
      <c r="B1171" s="207" t="s">
        <v>1185</v>
      </c>
      <c r="C1171" s="203"/>
      <c r="D1171" s="204"/>
      <c r="E1171" s="199"/>
      <c r="F1171" s="200"/>
      <c r="G1171" s="205">
        <f t="shared" si="18"/>
        <v>0</v>
      </c>
    </row>
    <row r="1172" spans="1:7" s="178" customFormat="1" ht="27.75" customHeight="1" hidden="1">
      <c r="A1172" s="206">
        <v>21999</v>
      </c>
      <c r="B1172" s="207" t="s">
        <v>491</v>
      </c>
      <c r="C1172" s="203"/>
      <c r="D1172" s="204"/>
      <c r="E1172" s="199"/>
      <c r="F1172" s="200"/>
      <c r="G1172" s="205">
        <f t="shared" si="18"/>
        <v>0</v>
      </c>
    </row>
    <row r="1173" spans="1:7" s="178" customFormat="1" ht="27.75" customHeight="1" hidden="1">
      <c r="A1173" s="206">
        <v>220</v>
      </c>
      <c r="B1173" s="207" t="s">
        <v>1186</v>
      </c>
      <c r="C1173" s="203"/>
      <c r="D1173" s="204"/>
      <c r="E1173" s="199"/>
      <c r="F1173" s="200"/>
      <c r="G1173" s="205">
        <f t="shared" si="18"/>
        <v>0</v>
      </c>
    </row>
    <row r="1174" spans="1:7" s="178" customFormat="1" ht="27.75" customHeight="1" hidden="1">
      <c r="A1174" s="206">
        <v>22001</v>
      </c>
      <c r="B1174" s="207" t="s">
        <v>1187</v>
      </c>
      <c r="C1174" s="203"/>
      <c r="D1174" s="204"/>
      <c r="E1174" s="199"/>
      <c r="F1174" s="200"/>
      <c r="G1174" s="205">
        <f t="shared" si="18"/>
        <v>0</v>
      </c>
    </row>
    <row r="1175" spans="1:7" s="178" customFormat="1" ht="27.75" customHeight="1" hidden="1">
      <c r="A1175" s="206">
        <v>2200101</v>
      </c>
      <c r="B1175" s="207" t="s">
        <v>328</v>
      </c>
      <c r="C1175" s="203"/>
      <c r="D1175" s="204"/>
      <c r="E1175" s="199"/>
      <c r="F1175" s="200"/>
      <c r="G1175" s="205">
        <f t="shared" si="18"/>
        <v>0</v>
      </c>
    </row>
    <row r="1176" spans="1:7" s="178" customFormat="1" ht="27.75" customHeight="1" hidden="1">
      <c r="A1176" s="206">
        <v>2200102</v>
      </c>
      <c r="B1176" s="207" t="s">
        <v>329</v>
      </c>
      <c r="C1176" s="203"/>
      <c r="D1176" s="204"/>
      <c r="E1176" s="199"/>
      <c r="F1176" s="200"/>
      <c r="G1176" s="205">
        <f t="shared" si="18"/>
        <v>0</v>
      </c>
    </row>
    <row r="1177" spans="1:7" s="178" customFormat="1" ht="27.75" customHeight="1" hidden="1">
      <c r="A1177" s="206">
        <v>2200103</v>
      </c>
      <c r="B1177" s="207" t="s">
        <v>330</v>
      </c>
      <c r="C1177" s="203"/>
      <c r="D1177" s="204"/>
      <c r="E1177" s="199"/>
      <c r="F1177" s="200"/>
      <c r="G1177" s="205">
        <f t="shared" si="18"/>
        <v>0</v>
      </c>
    </row>
    <row r="1178" spans="1:7" s="178" customFormat="1" ht="27.75" customHeight="1" hidden="1">
      <c r="A1178" s="206">
        <v>2200104</v>
      </c>
      <c r="B1178" s="207" t="s">
        <v>1188</v>
      </c>
      <c r="C1178" s="203"/>
      <c r="D1178" s="204"/>
      <c r="E1178" s="199"/>
      <c r="F1178" s="200"/>
      <c r="G1178" s="205">
        <f t="shared" si="18"/>
        <v>0</v>
      </c>
    </row>
    <row r="1179" spans="1:7" s="178" customFormat="1" ht="27.75" customHeight="1" hidden="1">
      <c r="A1179" s="206">
        <v>2200105</v>
      </c>
      <c r="B1179" s="207" t="s">
        <v>1189</v>
      </c>
      <c r="C1179" s="203"/>
      <c r="D1179" s="204"/>
      <c r="E1179" s="199"/>
      <c r="F1179" s="200"/>
      <c r="G1179" s="205">
        <f t="shared" si="18"/>
        <v>0</v>
      </c>
    </row>
    <row r="1180" spans="1:7" s="178" customFormat="1" ht="27.75" customHeight="1" hidden="1">
      <c r="A1180" s="206">
        <v>2200106</v>
      </c>
      <c r="B1180" s="207" t="s">
        <v>1190</v>
      </c>
      <c r="C1180" s="203"/>
      <c r="D1180" s="204"/>
      <c r="E1180" s="199"/>
      <c r="F1180" s="200"/>
      <c r="G1180" s="205">
        <f t="shared" si="18"/>
        <v>0</v>
      </c>
    </row>
    <row r="1181" spans="1:7" s="178" customFormat="1" ht="27.75" customHeight="1" hidden="1">
      <c r="A1181" s="206">
        <v>2200107</v>
      </c>
      <c r="B1181" s="207" t="s">
        <v>1191</v>
      </c>
      <c r="C1181" s="203"/>
      <c r="D1181" s="204"/>
      <c r="E1181" s="199"/>
      <c r="F1181" s="200"/>
      <c r="G1181" s="205">
        <f t="shared" si="18"/>
        <v>0</v>
      </c>
    </row>
    <row r="1182" spans="1:7" s="178" customFormat="1" ht="27.75" customHeight="1" hidden="1">
      <c r="A1182" s="206">
        <v>2200108</v>
      </c>
      <c r="B1182" s="207" t="s">
        <v>1192</v>
      </c>
      <c r="C1182" s="203"/>
      <c r="D1182" s="204"/>
      <c r="E1182" s="199"/>
      <c r="F1182" s="200"/>
      <c r="G1182" s="205">
        <f t="shared" si="18"/>
        <v>0</v>
      </c>
    </row>
    <row r="1183" spans="1:7" s="178" customFormat="1" ht="27.75" customHeight="1" hidden="1">
      <c r="A1183" s="206">
        <v>2200109</v>
      </c>
      <c r="B1183" s="207" t="s">
        <v>1193</v>
      </c>
      <c r="C1183" s="203"/>
      <c r="D1183" s="204"/>
      <c r="E1183" s="199"/>
      <c r="F1183" s="200"/>
      <c r="G1183" s="205">
        <f t="shared" si="18"/>
        <v>0</v>
      </c>
    </row>
    <row r="1184" spans="1:7" s="178" customFormat="1" ht="27.75" customHeight="1" hidden="1">
      <c r="A1184" s="206">
        <v>2200110</v>
      </c>
      <c r="B1184" s="207" t="s">
        <v>1194</v>
      </c>
      <c r="C1184" s="203"/>
      <c r="D1184" s="204"/>
      <c r="E1184" s="199"/>
      <c r="F1184" s="200"/>
      <c r="G1184" s="205">
        <f t="shared" si="18"/>
        <v>0</v>
      </c>
    </row>
    <row r="1185" spans="1:7" s="178" customFormat="1" ht="27.75" customHeight="1" hidden="1">
      <c r="A1185" s="206">
        <v>2200112</v>
      </c>
      <c r="B1185" s="207" t="s">
        <v>1195</v>
      </c>
      <c r="C1185" s="203"/>
      <c r="D1185" s="204"/>
      <c r="E1185" s="199"/>
      <c r="F1185" s="200"/>
      <c r="G1185" s="205">
        <f t="shared" si="18"/>
        <v>0</v>
      </c>
    </row>
    <row r="1186" spans="1:7" s="178" customFormat="1" ht="27.75" customHeight="1" hidden="1">
      <c r="A1186" s="206">
        <v>2200113</v>
      </c>
      <c r="B1186" s="207" t="s">
        <v>1196</v>
      </c>
      <c r="C1186" s="203"/>
      <c r="D1186" s="204"/>
      <c r="E1186" s="199"/>
      <c r="F1186" s="200"/>
      <c r="G1186" s="205">
        <f t="shared" si="18"/>
        <v>0</v>
      </c>
    </row>
    <row r="1187" spans="1:7" s="178" customFormat="1" ht="27.75" customHeight="1" hidden="1">
      <c r="A1187" s="206">
        <v>2200114</v>
      </c>
      <c r="B1187" s="207" t="s">
        <v>1197</v>
      </c>
      <c r="C1187" s="203"/>
      <c r="D1187" s="204"/>
      <c r="E1187" s="199"/>
      <c r="F1187" s="200"/>
      <c r="G1187" s="205">
        <f t="shared" si="18"/>
        <v>0</v>
      </c>
    </row>
    <row r="1188" spans="1:7" s="178" customFormat="1" ht="27.75" customHeight="1" hidden="1">
      <c r="A1188" s="206">
        <v>2200115</v>
      </c>
      <c r="B1188" s="207" t="s">
        <v>1198</v>
      </c>
      <c r="C1188" s="203"/>
      <c r="D1188" s="204"/>
      <c r="E1188" s="199"/>
      <c r="F1188" s="200"/>
      <c r="G1188" s="205">
        <f t="shared" si="18"/>
        <v>0</v>
      </c>
    </row>
    <row r="1189" spans="1:7" s="178" customFormat="1" ht="27.75" customHeight="1" hidden="1">
      <c r="A1189" s="206">
        <v>2200116</v>
      </c>
      <c r="B1189" s="207" t="s">
        <v>1199</v>
      </c>
      <c r="C1189" s="203"/>
      <c r="D1189" s="204"/>
      <c r="E1189" s="199"/>
      <c r="F1189" s="200"/>
      <c r="G1189" s="205">
        <f t="shared" si="18"/>
        <v>0</v>
      </c>
    </row>
    <row r="1190" spans="1:7" s="178" customFormat="1" ht="27.75" customHeight="1" hidden="1">
      <c r="A1190" s="206">
        <v>2200119</v>
      </c>
      <c r="B1190" s="207" t="s">
        <v>1200</v>
      </c>
      <c r="C1190" s="203"/>
      <c r="D1190" s="204"/>
      <c r="E1190" s="199"/>
      <c r="F1190" s="200"/>
      <c r="G1190" s="205">
        <f t="shared" si="18"/>
        <v>0</v>
      </c>
    </row>
    <row r="1191" spans="1:7" s="178" customFormat="1" ht="27.75" customHeight="1" hidden="1">
      <c r="A1191" s="206">
        <v>2200150</v>
      </c>
      <c r="B1191" s="207" t="s">
        <v>337</v>
      </c>
      <c r="C1191" s="203"/>
      <c r="D1191" s="204"/>
      <c r="E1191" s="199"/>
      <c r="F1191" s="200"/>
      <c r="G1191" s="205">
        <f t="shared" si="18"/>
        <v>0</v>
      </c>
    </row>
    <row r="1192" spans="1:7" s="178" customFormat="1" ht="27.75" customHeight="1" hidden="1">
      <c r="A1192" s="206">
        <v>2200199</v>
      </c>
      <c r="B1192" s="207" t="s">
        <v>1201</v>
      </c>
      <c r="C1192" s="203"/>
      <c r="D1192" s="204"/>
      <c r="E1192" s="199"/>
      <c r="F1192" s="200"/>
      <c r="G1192" s="205">
        <f t="shared" si="18"/>
        <v>0</v>
      </c>
    </row>
    <row r="1193" spans="1:7" s="178" customFormat="1" ht="27.75" customHeight="1" hidden="1">
      <c r="A1193" s="206">
        <v>22002</v>
      </c>
      <c r="B1193" s="207" t="s">
        <v>1202</v>
      </c>
      <c r="C1193" s="203"/>
      <c r="D1193" s="204"/>
      <c r="E1193" s="199"/>
      <c r="F1193" s="200"/>
      <c r="G1193" s="205">
        <f t="shared" si="18"/>
        <v>0</v>
      </c>
    </row>
    <row r="1194" spans="1:7" s="178" customFormat="1" ht="27.75" customHeight="1" hidden="1">
      <c r="A1194" s="206">
        <v>2200201</v>
      </c>
      <c r="B1194" s="207" t="s">
        <v>328</v>
      </c>
      <c r="C1194" s="203"/>
      <c r="D1194" s="204"/>
      <c r="E1194" s="199"/>
      <c r="F1194" s="200"/>
      <c r="G1194" s="205">
        <f t="shared" si="18"/>
        <v>0</v>
      </c>
    </row>
    <row r="1195" spans="1:7" s="178" customFormat="1" ht="27.75" customHeight="1" hidden="1">
      <c r="A1195" s="206">
        <v>2200202</v>
      </c>
      <c r="B1195" s="207" t="s">
        <v>329</v>
      </c>
      <c r="C1195" s="203"/>
      <c r="D1195" s="204"/>
      <c r="E1195" s="199"/>
      <c r="F1195" s="200"/>
      <c r="G1195" s="205">
        <f t="shared" si="18"/>
        <v>0</v>
      </c>
    </row>
    <row r="1196" spans="1:7" s="178" customFormat="1" ht="27.75" customHeight="1" hidden="1">
      <c r="A1196" s="206">
        <v>2200203</v>
      </c>
      <c r="B1196" s="207" t="s">
        <v>330</v>
      </c>
      <c r="C1196" s="203"/>
      <c r="D1196" s="204"/>
      <c r="E1196" s="199"/>
      <c r="F1196" s="200"/>
      <c r="G1196" s="205">
        <f t="shared" si="18"/>
        <v>0</v>
      </c>
    </row>
    <row r="1197" spans="1:7" s="178" customFormat="1" ht="27.75" customHeight="1" hidden="1">
      <c r="A1197" s="206">
        <v>2200204</v>
      </c>
      <c r="B1197" s="207" t="s">
        <v>1203</v>
      </c>
      <c r="C1197" s="203"/>
      <c r="D1197" s="204"/>
      <c r="E1197" s="199"/>
      <c r="F1197" s="200"/>
      <c r="G1197" s="205">
        <f t="shared" si="18"/>
        <v>0</v>
      </c>
    </row>
    <row r="1198" spans="1:7" s="178" customFormat="1" ht="27.75" customHeight="1" hidden="1">
      <c r="A1198" s="206">
        <v>2200205</v>
      </c>
      <c r="B1198" s="207" t="s">
        <v>1204</v>
      </c>
      <c r="C1198" s="203"/>
      <c r="D1198" s="204"/>
      <c r="E1198" s="199"/>
      <c r="F1198" s="200"/>
      <c r="G1198" s="205">
        <f t="shared" si="18"/>
        <v>0</v>
      </c>
    </row>
    <row r="1199" spans="1:7" s="178" customFormat="1" ht="27.75" customHeight="1" hidden="1">
      <c r="A1199" s="206">
        <v>2200206</v>
      </c>
      <c r="B1199" s="207" t="s">
        <v>1205</v>
      </c>
      <c r="C1199" s="203"/>
      <c r="D1199" s="204"/>
      <c r="E1199" s="199"/>
      <c r="F1199" s="200"/>
      <c r="G1199" s="205">
        <f t="shared" si="18"/>
        <v>0</v>
      </c>
    </row>
    <row r="1200" spans="1:7" s="178" customFormat="1" ht="27.75" customHeight="1" hidden="1">
      <c r="A1200" s="206">
        <v>2200207</v>
      </c>
      <c r="B1200" s="207" t="s">
        <v>1206</v>
      </c>
      <c r="C1200" s="203"/>
      <c r="D1200" s="204"/>
      <c r="E1200" s="199"/>
      <c r="F1200" s="200"/>
      <c r="G1200" s="205">
        <f t="shared" si="18"/>
        <v>0</v>
      </c>
    </row>
    <row r="1201" spans="1:7" s="178" customFormat="1" ht="27.75" customHeight="1" hidden="1">
      <c r="A1201" s="206">
        <v>2200208</v>
      </c>
      <c r="B1201" s="207" t="s">
        <v>1207</v>
      </c>
      <c r="C1201" s="203"/>
      <c r="D1201" s="204"/>
      <c r="E1201" s="199"/>
      <c r="F1201" s="200"/>
      <c r="G1201" s="205">
        <f t="shared" si="18"/>
        <v>0</v>
      </c>
    </row>
    <row r="1202" spans="1:7" s="178" customFormat="1" ht="27.75" customHeight="1" hidden="1">
      <c r="A1202" s="206">
        <v>2200209</v>
      </c>
      <c r="B1202" s="207" t="s">
        <v>1208</v>
      </c>
      <c r="C1202" s="203"/>
      <c r="D1202" s="204"/>
      <c r="E1202" s="199"/>
      <c r="F1202" s="200"/>
      <c r="G1202" s="205">
        <f t="shared" si="18"/>
        <v>0</v>
      </c>
    </row>
    <row r="1203" spans="1:7" s="178" customFormat="1" ht="27.75" customHeight="1" hidden="1">
      <c r="A1203" s="206">
        <v>2200210</v>
      </c>
      <c r="B1203" s="207" t="s">
        <v>1209</v>
      </c>
      <c r="C1203" s="203"/>
      <c r="D1203" s="204"/>
      <c r="E1203" s="199"/>
      <c r="F1203" s="200"/>
      <c r="G1203" s="205">
        <f t="shared" si="18"/>
        <v>0</v>
      </c>
    </row>
    <row r="1204" spans="1:7" s="178" customFormat="1" ht="27.75" customHeight="1" hidden="1">
      <c r="A1204" s="206">
        <v>2200211</v>
      </c>
      <c r="B1204" s="207" t="s">
        <v>1210</v>
      </c>
      <c r="C1204" s="203"/>
      <c r="D1204" s="204"/>
      <c r="E1204" s="199"/>
      <c r="F1204" s="200"/>
      <c r="G1204" s="205">
        <f t="shared" si="18"/>
        <v>0</v>
      </c>
    </row>
    <row r="1205" spans="1:7" s="178" customFormat="1" ht="27.75" customHeight="1" hidden="1">
      <c r="A1205" s="206">
        <v>2200212</v>
      </c>
      <c r="B1205" s="207" t="s">
        <v>1211</v>
      </c>
      <c r="C1205" s="203"/>
      <c r="D1205" s="204"/>
      <c r="E1205" s="199"/>
      <c r="F1205" s="200"/>
      <c r="G1205" s="205">
        <f t="shared" si="18"/>
        <v>0</v>
      </c>
    </row>
    <row r="1206" spans="1:7" s="178" customFormat="1" ht="27.75" customHeight="1" hidden="1">
      <c r="A1206" s="206">
        <v>2200213</v>
      </c>
      <c r="B1206" s="207" t="s">
        <v>1212</v>
      </c>
      <c r="C1206" s="203"/>
      <c r="D1206" s="204"/>
      <c r="E1206" s="199"/>
      <c r="F1206" s="200"/>
      <c r="G1206" s="205">
        <f t="shared" si="18"/>
        <v>0</v>
      </c>
    </row>
    <row r="1207" spans="1:7" s="178" customFormat="1" ht="27.75" customHeight="1" hidden="1">
      <c r="A1207" s="206">
        <v>2200215</v>
      </c>
      <c r="B1207" s="207" t="s">
        <v>1213</v>
      </c>
      <c r="C1207" s="203"/>
      <c r="D1207" s="204"/>
      <c r="E1207" s="199"/>
      <c r="F1207" s="200"/>
      <c r="G1207" s="205">
        <f t="shared" si="18"/>
        <v>0</v>
      </c>
    </row>
    <row r="1208" spans="1:7" s="178" customFormat="1" ht="27.75" customHeight="1" hidden="1">
      <c r="A1208" s="206">
        <v>2200217</v>
      </c>
      <c r="B1208" s="207" t="s">
        <v>1214</v>
      </c>
      <c r="C1208" s="203"/>
      <c r="D1208" s="204"/>
      <c r="E1208" s="199"/>
      <c r="F1208" s="200"/>
      <c r="G1208" s="205">
        <f t="shared" si="18"/>
        <v>0</v>
      </c>
    </row>
    <row r="1209" spans="1:7" s="178" customFormat="1" ht="27.75" customHeight="1" hidden="1">
      <c r="A1209" s="206">
        <v>2200218</v>
      </c>
      <c r="B1209" s="207" t="s">
        <v>1215</v>
      </c>
      <c r="C1209" s="203"/>
      <c r="D1209" s="204"/>
      <c r="E1209" s="199"/>
      <c r="F1209" s="200"/>
      <c r="G1209" s="205">
        <f t="shared" si="18"/>
        <v>0</v>
      </c>
    </row>
    <row r="1210" spans="1:7" s="178" customFormat="1" ht="27.75" customHeight="1" hidden="1">
      <c r="A1210" s="206">
        <v>2200250</v>
      </c>
      <c r="B1210" s="207" t="s">
        <v>337</v>
      </c>
      <c r="C1210" s="203"/>
      <c r="D1210" s="204"/>
      <c r="E1210" s="199"/>
      <c r="F1210" s="200"/>
      <c r="G1210" s="205">
        <f t="shared" si="18"/>
        <v>0</v>
      </c>
    </row>
    <row r="1211" spans="1:7" s="178" customFormat="1" ht="27.75" customHeight="1" hidden="1">
      <c r="A1211" s="206">
        <v>2200299</v>
      </c>
      <c r="B1211" s="207" t="s">
        <v>1216</v>
      </c>
      <c r="C1211" s="203"/>
      <c r="D1211" s="204"/>
      <c r="E1211" s="199"/>
      <c r="F1211" s="200"/>
      <c r="G1211" s="205">
        <f t="shared" si="18"/>
        <v>0</v>
      </c>
    </row>
    <row r="1212" spans="1:7" s="178" customFormat="1" ht="27.75" customHeight="1" hidden="1">
      <c r="A1212" s="206">
        <v>22003</v>
      </c>
      <c r="B1212" s="207" t="s">
        <v>1217</v>
      </c>
      <c r="C1212" s="203"/>
      <c r="D1212" s="204"/>
      <c r="E1212" s="199"/>
      <c r="F1212" s="200"/>
      <c r="G1212" s="205">
        <f t="shared" si="18"/>
        <v>0</v>
      </c>
    </row>
    <row r="1213" spans="1:7" s="178" customFormat="1" ht="27.75" customHeight="1" hidden="1">
      <c r="A1213" s="206">
        <v>2200301</v>
      </c>
      <c r="B1213" s="207" t="s">
        <v>328</v>
      </c>
      <c r="C1213" s="203"/>
      <c r="D1213" s="204"/>
      <c r="E1213" s="199"/>
      <c r="F1213" s="200"/>
      <c r="G1213" s="205">
        <f t="shared" si="18"/>
        <v>0</v>
      </c>
    </row>
    <row r="1214" spans="1:7" s="178" customFormat="1" ht="27.75" customHeight="1" hidden="1">
      <c r="A1214" s="206">
        <v>2200302</v>
      </c>
      <c r="B1214" s="207" t="s">
        <v>329</v>
      </c>
      <c r="C1214" s="203"/>
      <c r="D1214" s="204"/>
      <c r="E1214" s="199"/>
      <c r="F1214" s="200"/>
      <c r="G1214" s="205">
        <f t="shared" si="18"/>
        <v>0</v>
      </c>
    </row>
    <row r="1215" spans="1:7" s="178" customFormat="1" ht="27.75" customHeight="1" hidden="1">
      <c r="A1215" s="206">
        <v>2200303</v>
      </c>
      <c r="B1215" s="207" t="s">
        <v>330</v>
      </c>
      <c r="C1215" s="203"/>
      <c r="D1215" s="204"/>
      <c r="E1215" s="199"/>
      <c r="F1215" s="200"/>
      <c r="G1215" s="205">
        <f t="shared" si="18"/>
        <v>0</v>
      </c>
    </row>
    <row r="1216" spans="1:7" s="178" customFormat="1" ht="27.75" customHeight="1" hidden="1">
      <c r="A1216" s="206">
        <v>2200304</v>
      </c>
      <c r="B1216" s="207" t="s">
        <v>1218</v>
      </c>
      <c r="C1216" s="203"/>
      <c r="D1216" s="204"/>
      <c r="E1216" s="199"/>
      <c r="F1216" s="200"/>
      <c r="G1216" s="205">
        <f t="shared" si="18"/>
        <v>0</v>
      </c>
    </row>
    <row r="1217" spans="1:7" s="178" customFormat="1" ht="27.75" customHeight="1" hidden="1">
      <c r="A1217" s="206">
        <v>2200305</v>
      </c>
      <c r="B1217" s="207" t="s">
        <v>1219</v>
      </c>
      <c r="C1217" s="203"/>
      <c r="D1217" s="204"/>
      <c r="E1217" s="199"/>
      <c r="F1217" s="200"/>
      <c r="G1217" s="205">
        <f t="shared" si="18"/>
        <v>0</v>
      </c>
    </row>
    <row r="1218" spans="1:7" s="178" customFormat="1" ht="27.75" customHeight="1" hidden="1">
      <c r="A1218" s="206">
        <v>2200306</v>
      </c>
      <c r="B1218" s="207" t="s">
        <v>1220</v>
      </c>
      <c r="C1218" s="203"/>
      <c r="D1218" s="204"/>
      <c r="E1218" s="199"/>
      <c r="F1218" s="200"/>
      <c r="G1218" s="205">
        <f t="shared" si="18"/>
        <v>0</v>
      </c>
    </row>
    <row r="1219" spans="1:7" s="178" customFormat="1" ht="27.75" customHeight="1" hidden="1">
      <c r="A1219" s="206">
        <v>2200350</v>
      </c>
      <c r="B1219" s="207" t="s">
        <v>337</v>
      </c>
      <c r="C1219" s="203"/>
      <c r="D1219" s="204"/>
      <c r="E1219" s="199"/>
      <c r="F1219" s="200"/>
      <c r="G1219" s="205">
        <f t="shared" si="18"/>
        <v>0</v>
      </c>
    </row>
    <row r="1220" spans="1:7" s="178" customFormat="1" ht="27.75" customHeight="1" hidden="1">
      <c r="A1220" s="206">
        <v>2200399</v>
      </c>
      <c r="B1220" s="207" t="s">
        <v>1221</v>
      </c>
      <c r="C1220" s="203"/>
      <c r="D1220" s="204"/>
      <c r="E1220" s="199"/>
      <c r="F1220" s="200"/>
      <c r="G1220" s="205">
        <f t="shared" si="18"/>
        <v>0</v>
      </c>
    </row>
    <row r="1221" spans="1:7" s="178" customFormat="1" ht="27.75" customHeight="1" hidden="1">
      <c r="A1221" s="206">
        <v>22005</v>
      </c>
      <c r="B1221" s="207" t="s">
        <v>1222</v>
      </c>
      <c r="C1221" s="203"/>
      <c r="D1221" s="204"/>
      <c r="E1221" s="199"/>
      <c r="F1221" s="200"/>
      <c r="G1221" s="205">
        <f t="shared" si="18"/>
        <v>0</v>
      </c>
    </row>
    <row r="1222" spans="1:7" s="178" customFormat="1" ht="27.75" customHeight="1" hidden="1">
      <c r="A1222" s="206">
        <v>2200501</v>
      </c>
      <c r="B1222" s="207" t="s">
        <v>328</v>
      </c>
      <c r="C1222" s="203"/>
      <c r="D1222" s="204"/>
      <c r="E1222" s="199"/>
      <c r="F1222" s="200"/>
      <c r="G1222" s="205">
        <f t="shared" si="18"/>
        <v>0</v>
      </c>
    </row>
    <row r="1223" spans="1:7" s="178" customFormat="1" ht="27.75" customHeight="1" hidden="1">
      <c r="A1223" s="206">
        <v>2200502</v>
      </c>
      <c r="B1223" s="207" t="s">
        <v>329</v>
      </c>
      <c r="C1223" s="203"/>
      <c r="D1223" s="204"/>
      <c r="E1223" s="199"/>
      <c r="F1223" s="200"/>
      <c r="G1223" s="205">
        <f aca="true" t="shared" si="19" ref="G1223:G1286">D1223+E1223+F1223</f>
        <v>0</v>
      </c>
    </row>
    <row r="1224" spans="1:7" s="178" customFormat="1" ht="27.75" customHeight="1" hidden="1">
      <c r="A1224" s="206">
        <v>2200503</v>
      </c>
      <c r="B1224" s="207" t="s">
        <v>330</v>
      </c>
      <c r="C1224" s="203"/>
      <c r="D1224" s="204"/>
      <c r="E1224" s="199"/>
      <c r="F1224" s="200"/>
      <c r="G1224" s="205">
        <f t="shared" si="19"/>
        <v>0</v>
      </c>
    </row>
    <row r="1225" spans="1:7" s="178" customFormat="1" ht="27.75" customHeight="1" hidden="1">
      <c r="A1225" s="206">
        <v>2200504</v>
      </c>
      <c r="B1225" s="207" t="s">
        <v>1223</v>
      </c>
      <c r="C1225" s="203"/>
      <c r="D1225" s="204"/>
      <c r="E1225" s="199"/>
      <c r="F1225" s="200"/>
      <c r="G1225" s="205">
        <f t="shared" si="19"/>
        <v>0</v>
      </c>
    </row>
    <row r="1226" spans="1:7" s="178" customFormat="1" ht="27.75" customHeight="1" hidden="1">
      <c r="A1226" s="206">
        <v>2200506</v>
      </c>
      <c r="B1226" s="207" t="s">
        <v>1224</v>
      </c>
      <c r="C1226" s="203"/>
      <c r="D1226" s="204"/>
      <c r="E1226" s="199"/>
      <c r="F1226" s="200"/>
      <c r="G1226" s="205">
        <f t="shared" si="19"/>
        <v>0</v>
      </c>
    </row>
    <row r="1227" spans="1:7" s="178" customFormat="1" ht="27.75" customHeight="1" hidden="1">
      <c r="A1227" s="206">
        <v>2200507</v>
      </c>
      <c r="B1227" s="207" t="s">
        <v>1225</v>
      </c>
      <c r="C1227" s="203"/>
      <c r="D1227" s="204"/>
      <c r="E1227" s="199"/>
      <c r="F1227" s="200"/>
      <c r="G1227" s="205">
        <f t="shared" si="19"/>
        <v>0</v>
      </c>
    </row>
    <row r="1228" spans="1:7" s="178" customFormat="1" ht="27.75" customHeight="1" hidden="1">
      <c r="A1228" s="206">
        <v>2200508</v>
      </c>
      <c r="B1228" s="207" t="s">
        <v>1226</v>
      </c>
      <c r="C1228" s="203"/>
      <c r="D1228" s="204"/>
      <c r="E1228" s="199"/>
      <c r="F1228" s="200"/>
      <c r="G1228" s="205">
        <f t="shared" si="19"/>
        <v>0</v>
      </c>
    </row>
    <row r="1229" spans="1:7" s="178" customFormat="1" ht="27.75" customHeight="1" hidden="1">
      <c r="A1229" s="206">
        <v>2200509</v>
      </c>
      <c r="B1229" s="207" t="s">
        <v>1227</v>
      </c>
      <c r="C1229" s="203"/>
      <c r="D1229" s="204"/>
      <c r="E1229" s="199"/>
      <c r="F1229" s="200"/>
      <c r="G1229" s="205">
        <f t="shared" si="19"/>
        <v>0</v>
      </c>
    </row>
    <row r="1230" spans="1:7" s="178" customFormat="1" ht="27.75" customHeight="1" hidden="1">
      <c r="A1230" s="206">
        <v>2200510</v>
      </c>
      <c r="B1230" s="207" t="s">
        <v>1228</v>
      </c>
      <c r="C1230" s="203"/>
      <c r="D1230" s="204"/>
      <c r="E1230" s="199"/>
      <c r="F1230" s="200"/>
      <c r="G1230" s="205">
        <f t="shared" si="19"/>
        <v>0</v>
      </c>
    </row>
    <row r="1231" spans="1:7" s="178" customFormat="1" ht="27.75" customHeight="1" hidden="1">
      <c r="A1231" s="206">
        <v>2200511</v>
      </c>
      <c r="B1231" s="207" t="s">
        <v>1229</v>
      </c>
      <c r="C1231" s="203"/>
      <c r="D1231" s="204"/>
      <c r="E1231" s="199"/>
      <c r="F1231" s="200"/>
      <c r="G1231" s="205">
        <f t="shared" si="19"/>
        <v>0</v>
      </c>
    </row>
    <row r="1232" spans="1:7" s="178" customFormat="1" ht="27.75" customHeight="1" hidden="1">
      <c r="A1232" s="206">
        <v>2200512</v>
      </c>
      <c r="B1232" s="207" t="s">
        <v>1230</v>
      </c>
      <c r="C1232" s="203"/>
      <c r="D1232" s="204"/>
      <c r="E1232" s="199"/>
      <c r="F1232" s="200"/>
      <c r="G1232" s="205">
        <f t="shared" si="19"/>
        <v>0</v>
      </c>
    </row>
    <row r="1233" spans="1:7" s="178" customFormat="1" ht="27.75" customHeight="1" hidden="1">
      <c r="A1233" s="206">
        <v>2200513</v>
      </c>
      <c r="B1233" s="207" t="s">
        <v>1231</v>
      </c>
      <c r="C1233" s="203"/>
      <c r="D1233" s="204"/>
      <c r="E1233" s="199"/>
      <c r="F1233" s="200"/>
      <c r="G1233" s="205">
        <f t="shared" si="19"/>
        <v>0</v>
      </c>
    </row>
    <row r="1234" spans="1:7" s="178" customFormat="1" ht="27.75" customHeight="1" hidden="1">
      <c r="A1234" s="206">
        <v>2200514</v>
      </c>
      <c r="B1234" s="207" t="s">
        <v>1232</v>
      </c>
      <c r="C1234" s="203"/>
      <c r="D1234" s="204"/>
      <c r="E1234" s="199"/>
      <c r="F1234" s="200"/>
      <c r="G1234" s="205">
        <f t="shared" si="19"/>
        <v>0</v>
      </c>
    </row>
    <row r="1235" spans="1:7" s="178" customFormat="1" ht="27.75" customHeight="1" hidden="1">
      <c r="A1235" s="206">
        <v>2200599</v>
      </c>
      <c r="B1235" s="207" t="s">
        <v>1233</v>
      </c>
      <c r="C1235" s="203"/>
      <c r="D1235" s="204"/>
      <c r="E1235" s="199"/>
      <c r="F1235" s="200"/>
      <c r="G1235" s="205">
        <f t="shared" si="19"/>
        <v>0</v>
      </c>
    </row>
    <row r="1236" spans="1:7" s="178" customFormat="1" ht="27.75" customHeight="1" hidden="1">
      <c r="A1236" s="206">
        <v>22099</v>
      </c>
      <c r="B1236" s="207" t="s">
        <v>1234</v>
      </c>
      <c r="C1236" s="203"/>
      <c r="D1236" s="204"/>
      <c r="E1236" s="199"/>
      <c r="F1236" s="200"/>
      <c r="G1236" s="205">
        <f t="shared" si="19"/>
        <v>0</v>
      </c>
    </row>
    <row r="1237" spans="1:7" s="178" customFormat="1" ht="27.75" customHeight="1" hidden="1">
      <c r="A1237" s="206">
        <v>2209901</v>
      </c>
      <c r="B1237" s="207" t="s">
        <v>1234</v>
      </c>
      <c r="C1237" s="203"/>
      <c r="D1237" s="204"/>
      <c r="E1237" s="199"/>
      <c r="F1237" s="200"/>
      <c r="G1237" s="205">
        <f t="shared" si="19"/>
        <v>0</v>
      </c>
    </row>
    <row r="1238" spans="1:7" s="178" customFormat="1" ht="27.75" customHeight="1">
      <c r="A1238" s="206">
        <v>221</v>
      </c>
      <c r="B1238" s="207" t="s">
        <v>1235</v>
      </c>
      <c r="C1238" s="203">
        <v>2520.176167</v>
      </c>
      <c r="D1238" s="204">
        <v>5981.02</v>
      </c>
      <c r="E1238" s="199"/>
      <c r="F1238" s="200"/>
      <c r="G1238" s="205">
        <v>5981.02</v>
      </c>
    </row>
    <row r="1239" spans="1:7" s="178" customFormat="1" ht="27.75" customHeight="1">
      <c r="A1239" s="206">
        <v>22101</v>
      </c>
      <c r="B1239" s="207" t="s">
        <v>1236</v>
      </c>
      <c r="C1239" s="203">
        <v>9.192719</v>
      </c>
      <c r="D1239" s="204">
        <f>D1244</f>
        <v>13.2</v>
      </c>
      <c r="E1239" s="199"/>
      <c r="F1239" s="200"/>
      <c r="G1239" s="205">
        <f t="shared" si="19"/>
        <v>13.2</v>
      </c>
    </row>
    <row r="1240" spans="1:7" s="178" customFormat="1" ht="27.75" customHeight="1" hidden="1">
      <c r="A1240" s="206">
        <v>2210101</v>
      </c>
      <c r="B1240" s="207" t="s">
        <v>1237</v>
      </c>
      <c r="C1240" s="203"/>
      <c r="D1240" s="204"/>
      <c r="E1240" s="199"/>
      <c r="F1240" s="200"/>
      <c r="G1240" s="205">
        <f t="shared" si="19"/>
        <v>0</v>
      </c>
    </row>
    <row r="1241" spans="1:7" s="178" customFormat="1" ht="27.75" customHeight="1" hidden="1">
      <c r="A1241" s="206">
        <v>2210102</v>
      </c>
      <c r="B1241" s="207" t="s">
        <v>1238</v>
      </c>
      <c r="C1241" s="203"/>
      <c r="D1241" s="204"/>
      <c r="E1241" s="199"/>
      <c r="F1241" s="200"/>
      <c r="G1241" s="205">
        <f t="shared" si="19"/>
        <v>0</v>
      </c>
    </row>
    <row r="1242" spans="1:7" s="178" customFormat="1" ht="27.75" customHeight="1" hidden="1">
      <c r="A1242" s="206">
        <v>2210103</v>
      </c>
      <c r="B1242" s="207" t="s">
        <v>1239</v>
      </c>
      <c r="C1242" s="203"/>
      <c r="D1242" s="204"/>
      <c r="E1242" s="199"/>
      <c r="F1242" s="200"/>
      <c r="G1242" s="205">
        <f t="shared" si="19"/>
        <v>0</v>
      </c>
    </row>
    <row r="1243" spans="1:7" s="178" customFormat="1" ht="27.75" customHeight="1" hidden="1">
      <c r="A1243" s="206">
        <v>2210104</v>
      </c>
      <c r="B1243" s="207" t="s">
        <v>1240</v>
      </c>
      <c r="C1243" s="203"/>
      <c r="D1243" s="204"/>
      <c r="E1243" s="199"/>
      <c r="F1243" s="200"/>
      <c r="G1243" s="205">
        <f t="shared" si="19"/>
        <v>0</v>
      </c>
    </row>
    <row r="1244" spans="1:7" s="178" customFormat="1" ht="27.75" customHeight="1">
      <c r="A1244" s="206">
        <v>2210105</v>
      </c>
      <c r="B1244" s="207" t="s">
        <v>1241</v>
      </c>
      <c r="C1244" s="203">
        <v>9.192719</v>
      </c>
      <c r="D1244" s="204">
        <v>13.2</v>
      </c>
      <c r="E1244" s="199"/>
      <c r="F1244" s="200"/>
      <c r="G1244" s="205">
        <f t="shared" si="19"/>
        <v>13.2</v>
      </c>
    </row>
    <row r="1245" spans="1:7" s="178" customFormat="1" ht="27.75" customHeight="1" hidden="1">
      <c r="A1245" s="206">
        <v>2210106</v>
      </c>
      <c r="B1245" s="207" t="s">
        <v>1242</v>
      </c>
      <c r="C1245" s="203"/>
      <c r="D1245" s="204"/>
      <c r="E1245" s="199"/>
      <c r="F1245" s="200"/>
      <c r="G1245" s="205">
        <f t="shared" si="19"/>
        <v>0</v>
      </c>
    </row>
    <row r="1246" spans="1:7" s="178" customFormat="1" ht="27.75" customHeight="1" hidden="1">
      <c r="A1246" s="206">
        <v>2210107</v>
      </c>
      <c r="B1246" s="207" t="s">
        <v>1243</v>
      </c>
      <c r="C1246" s="203"/>
      <c r="D1246" s="204"/>
      <c r="E1246" s="199"/>
      <c r="F1246" s="200"/>
      <c r="G1246" s="205">
        <f t="shared" si="19"/>
        <v>0</v>
      </c>
    </row>
    <row r="1247" spans="1:7" s="178" customFormat="1" ht="27.75" customHeight="1" hidden="1">
      <c r="A1247" s="206">
        <v>2210199</v>
      </c>
      <c r="B1247" s="207" t="s">
        <v>1244</v>
      </c>
      <c r="C1247" s="203"/>
      <c r="D1247" s="204"/>
      <c r="E1247" s="199"/>
      <c r="F1247" s="200"/>
      <c r="G1247" s="205">
        <f t="shared" si="19"/>
        <v>0</v>
      </c>
    </row>
    <row r="1248" spans="1:7" s="178" customFormat="1" ht="27.75" customHeight="1">
      <c r="A1248" s="206">
        <v>22102</v>
      </c>
      <c r="B1248" s="207" t="s">
        <v>1245</v>
      </c>
      <c r="C1248" s="203">
        <v>2510.983448</v>
      </c>
      <c r="D1248" s="204">
        <f>D1249+D1251</f>
        <v>5967.820000000001</v>
      </c>
      <c r="E1248" s="199"/>
      <c r="F1248" s="200"/>
      <c r="G1248" s="205">
        <f t="shared" si="19"/>
        <v>5967.820000000001</v>
      </c>
    </row>
    <row r="1249" spans="1:7" s="178" customFormat="1" ht="27.75" customHeight="1">
      <c r="A1249" s="206">
        <v>2210201</v>
      </c>
      <c r="B1249" s="207" t="s">
        <v>1246</v>
      </c>
      <c r="C1249" s="203">
        <v>479.288913</v>
      </c>
      <c r="D1249" s="204">
        <v>1419.64</v>
      </c>
      <c r="E1249" s="199"/>
      <c r="F1249" s="200"/>
      <c r="G1249" s="205">
        <f t="shared" si="19"/>
        <v>1419.64</v>
      </c>
    </row>
    <row r="1250" spans="1:7" s="178" customFormat="1" ht="27.75" customHeight="1" hidden="1">
      <c r="A1250" s="206">
        <v>2210202</v>
      </c>
      <c r="B1250" s="207" t="s">
        <v>1247</v>
      </c>
      <c r="C1250" s="203"/>
      <c r="D1250" s="204"/>
      <c r="E1250" s="199"/>
      <c r="F1250" s="200"/>
      <c r="G1250" s="205">
        <f t="shared" si="19"/>
        <v>0</v>
      </c>
    </row>
    <row r="1251" spans="1:7" s="178" customFormat="1" ht="27.75" customHeight="1">
      <c r="A1251" s="206">
        <v>2210203</v>
      </c>
      <c r="B1251" s="207" t="s">
        <v>1248</v>
      </c>
      <c r="C1251" s="203">
        <v>2031.694535</v>
      </c>
      <c r="D1251" s="204">
        <v>4548.18</v>
      </c>
      <c r="E1251" s="199"/>
      <c r="F1251" s="200"/>
      <c r="G1251" s="205">
        <f t="shared" si="19"/>
        <v>4548.18</v>
      </c>
    </row>
    <row r="1252" spans="1:7" s="178" customFormat="1" ht="27.75" customHeight="1" hidden="1">
      <c r="A1252" s="206">
        <v>22103</v>
      </c>
      <c r="B1252" s="207" t="s">
        <v>1249</v>
      </c>
      <c r="C1252" s="203"/>
      <c r="D1252" s="204"/>
      <c r="E1252" s="199"/>
      <c r="F1252" s="200"/>
      <c r="G1252" s="205">
        <f t="shared" si="19"/>
        <v>0</v>
      </c>
    </row>
    <row r="1253" spans="1:7" s="178" customFormat="1" ht="27.75" customHeight="1" hidden="1">
      <c r="A1253" s="206">
        <v>2210301</v>
      </c>
      <c r="B1253" s="207" t="s">
        <v>1250</v>
      </c>
      <c r="C1253" s="203"/>
      <c r="D1253" s="204"/>
      <c r="E1253" s="199"/>
      <c r="F1253" s="200"/>
      <c r="G1253" s="205">
        <f t="shared" si="19"/>
        <v>0</v>
      </c>
    </row>
    <row r="1254" spans="1:7" s="178" customFormat="1" ht="27.75" customHeight="1" hidden="1">
      <c r="A1254" s="206">
        <v>2210302</v>
      </c>
      <c r="B1254" s="207" t="s">
        <v>1251</v>
      </c>
      <c r="C1254" s="203"/>
      <c r="D1254" s="204"/>
      <c r="E1254" s="199"/>
      <c r="F1254" s="200"/>
      <c r="G1254" s="205">
        <f t="shared" si="19"/>
        <v>0</v>
      </c>
    </row>
    <row r="1255" spans="1:7" s="178" customFormat="1" ht="27.75" customHeight="1" hidden="1">
      <c r="A1255" s="206">
        <v>2210399</v>
      </c>
      <c r="B1255" s="207" t="s">
        <v>1252</v>
      </c>
      <c r="C1255" s="203"/>
      <c r="D1255" s="204"/>
      <c r="E1255" s="199"/>
      <c r="F1255" s="200"/>
      <c r="G1255" s="205">
        <f t="shared" si="19"/>
        <v>0</v>
      </c>
    </row>
    <row r="1256" spans="1:7" s="178" customFormat="1" ht="27.75" customHeight="1">
      <c r="A1256" s="206">
        <v>222</v>
      </c>
      <c r="B1256" s="207" t="s">
        <v>1253</v>
      </c>
      <c r="C1256" s="203">
        <v>107.47156499999998</v>
      </c>
      <c r="D1256" s="204">
        <v>52.3</v>
      </c>
      <c r="E1256" s="199"/>
      <c r="F1256" s="200"/>
      <c r="G1256" s="205">
        <v>53.02</v>
      </c>
    </row>
    <row r="1257" spans="1:7" s="178" customFormat="1" ht="27.75" customHeight="1">
      <c r="A1257" s="206">
        <v>22201</v>
      </c>
      <c r="B1257" s="207" t="s">
        <v>1254</v>
      </c>
      <c r="C1257" s="203">
        <v>55.195175</v>
      </c>
      <c r="D1257" s="204"/>
      <c r="E1257" s="199"/>
      <c r="F1257" s="200"/>
      <c r="G1257" s="205">
        <v>0.72</v>
      </c>
    </row>
    <row r="1258" spans="1:7" s="178" customFormat="1" ht="27.75" customHeight="1" hidden="1">
      <c r="A1258" s="206">
        <v>2220101</v>
      </c>
      <c r="B1258" s="207" t="s">
        <v>328</v>
      </c>
      <c r="C1258" s="203"/>
      <c r="D1258" s="204"/>
      <c r="E1258" s="199"/>
      <c r="F1258" s="200"/>
      <c r="G1258" s="205">
        <f t="shared" si="19"/>
        <v>0</v>
      </c>
    </row>
    <row r="1259" spans="1:7" s="178" customFormat="1" ht="27.75" customHeight="1" hidden="1">
      <c r="A1259" s="206">
        <v>2220102</v>
      </c>
      <c r="B1259" s="207" t="s">
        <v>329</v>
      </c>
      <c r="C1259" s="203"/>
      <c r="D1259" s="204"/>
      <c r="E1259" s="199"/>
      <c r="F1259" s="200"/>
      <c r="G1259" s="205">
        <f t="shared" si="19"/>
        <v>0</v>
      </c>
    </row>
    <row r="1260" spans="1:7" s="178" customFormat="1" ht="27.75" customHeight="1" hidden="1">
      <c r="A1260" s="206">
        <v>2220103</v>
      </c>
      <c r="B1260" s="207" t="s">
        <v>330</v>
      </c>
      <c r="C1260" s="203"/>
      <c r="D1260" s="204"/>
      <c r="E1260" s="199"/>
      <c r="F1260" s="200"/>
      <c r="G1260" s="205">
        <f t="shared" si="19"/>
        <v>0</v>
      </c>
    </row>
    <row r="1261" spans="1:7" s="178" customFormat="1" ht="27.75" customHeight="1" hidden="1">
      <c r="A1261" s="206">
        <v>2220104</v>
      </c>
      <c r="B1261" s="207" t="s">
        <v>1255</v>
      </c>
      <c r="C1261" s="203"/>
      <c r="D1261" s="204"/>
      <c r="E1261" s="199"/>
      <c r="F1261" s="200"/>
      <c r="G1261" s="205">
        <f t="shared" si="19"/>
        <v>0</v>
      </c>
    </row>
    <row r="1262" spans="1:7" s="178" customFormat="1" ht="27.75" customHeight="1" hidden="1">
      <c r="A1262" s="206">
        <v>2220105</v>
      </c>
      <c r="B1262" s="207" t="s">
        <v>1256</v>
      </c>
      <c r="C1262" s="203"/>
      <c r="D1262" s="204"/>
      <c r="E1262" s="199"/>
      <c r="F1262" s="200"/>
      <c r="G1262" s="205">
        <f t="shared" si="19"/>
        <v>0</v>
      </c>
    </row>
    <row r="1263" spans="1:7" s="178" customFormat="1" ht="27.75" customHeight="1" hidden="1">
      <c r="A1263" s="206">
        <v>2220106</v>
      </c>
      <c r="B1263" s="207" t="s">
        <v>1257</v>
      </c>
      <c r="C1263" s="203"/>
      <c r="D1263" s="204"/>
      <c r="E1263" s="199"/>
      <c r="F1263" s="200"/>
      <c r="G1263" s="205">
        <f t="shared" si="19"/>
        <v>0</v>
      </c>
    </row>
    <row r="1264" spans="1:7" s="178" customFormat="1" ht="27.75" customHeight="1" hidden="1">
      <c r="A1264" s="206">
        <v>2220107</v>
      </c>
      <c r="B1264" s="207" t="s">
        <v>1258</v>
      </c>
      <c r="C1264" s="203"/>
      <c r="D1264" s="204"/>
      <c r="E1264" s="199"/>
      <c r="F1264" s="200"/>
      <c r="G1264" s="205">
        <f t="shared" si="19"/>
        <v>0</v>
      </c>
    </row>
    <row r="1265" spans="1:7" s="178" customFormat="1" ht="27.75" customHeight="1" hidden="1">
      <c r="A1265" s="206">
        <v>2220112</v>
      </c>
      <c r="B1265" s="207" t="s">
        <v>1259</v>
      </c>
      <c r="C1265" s="203"/>
      <c r="D1265" s="204"/>
      <c r="E1265" s="199"/>
      <c r="F1265" s="200"/>
      <c r="G1265" s="205">
        <f t="shared" si="19"/>
        <v>0</v>
      </c>
    </row>
    <row r="1266" spans="1:7" s="178" customFormat="1" ht="27.75" customHeight="1" hidden="1">
      <c r="A1266" s="206">
        <v>2220113</v>
      </c>
      <c r="B1266" s="207" t="s">
        <v>1260</v>
      </c>
      <c r="C1266" s="203"/>
      <c r="D1266" s="204"/>
      <c r="E1266" s="199"/>
      <c r="F1266" s="200"/>
      <c r="G1266" s="205">
        <f t="shared" si="19"/>
        <v>0</v>
      </c>
    </row>
    <row r="1267" spans="1:7" s="178" customFormat="1" ht="27.75" customHeight="1" hidden="1">
      <c r="A1267" s="206">
        <v>2220114</v>
      </c>
      <c r="B1267" s="207" t="s">
        <v>1261</v>
      </c>
      <c r="C1267" s="203"/>
      <c r="D1267" s="204"/>
      <c r="E1267" s="199"/>
      <c r="F1267" s="200"/>
      <c r="G1267" s="205">
        <f t="shared" si="19"/>
        <v>0</v>
      </c>
    </row>
    <row r="1268" spans="1:7" s="178" customFormat="1" ht="27.75" customHeight="1">
      <c r="A1268" s="206">
        <v>2220115</v>
      </c>
      <c r="B1268" s="207" t="s">
        <v>1262</v>
      </c>
      <c r="C1268" s="203">
        <v>55.195175</v>
      </c>
      <c r="D1268" s="204"/>
      <c r="E1268" s="199">
        <v>0.72</v>
      </c>
      <c r="F1268" s="200"/>
      <c r="G1268" s="205">
        <f t="shared" si="19"/>
        <v>0.72</v>
      </c>
    </row>
    <row r="1269" spans="1:7" s="178" customFormat="1" ht="27.75" customHeight="1" hidden="1">
      <c r="A1269" s="206">
        <v>2220118</v>
      </c>
      <c r="B1269" s="207" t="s">
        <v>1263</v>
      </c>
      <c r="C1269" s="203"/>
      <c r="D1269" s="204"/>
      <c r="E1269" s="199"/>
      <c r="F1269" s="200"/>
      <c r="G1269" s="205">
        <f t="shared" si="19"/>
        <v>0</v>
      </c>
    </row>
    <row r="1270" spans="1:7" s="178" customFormat="1" ht="27.75" customHeight="1" hidden="1">
      <c r="A1270" s="206">
        <v>2220150</v>
      </c>
      <c r="B1270" s="207" t="s">
        <v>337</v>
      </c>
      <c r="C1270" s="203"/>
      <c r="D1270" s="204"/>
      <c r="E1270" s="199"/>
      <c r="F1270" s="200"/>
      <c r="G1270" s="205">
        <f t="shared" si="19"/>
        <v>0</v>
      </c>
    </row>
    <row r="1271" spans="1:7" s="178" customFormat="1" ht="27.75" customHeight="1" hidden="1">
      <c r="A1271" s="206">
        <v>2220199</v>
      </c>
      <c r="B1271" s="207" t="s">
        <v>1264</v>
      </c>
      <c r="C1271" s="203"/>
      <c r="D1271" s="204"/>
      <c r="E1271" s="199"/>
      <c r="F1271" s="200"/>
      <c r="G1271" s="205">
        <f t="shared" si="19"/>
        <v>0</v>
      </c>
    </row>
    <row r="1272" spans="1:7" s="178" customFormat="1" ht="27.75" customHeight="1" hidden="1">
      <c r="A1272" s="206">
        <v>22202</v>
      </c>
      <c r="B1272" s="207" t="s">
        <v>1265</v>
      </c>
      <c r="C1272" s="203"/>
      <c r="D1272" s="204"/>
      <c r="E1272" s="199"/>
      <c r="F1272" s="200"/>
      <c r="G1272" s="205">
        <f t="shared" si="19"/>
        <v>0</v>
      </c>
    </row>
    <row r="1273" spans="1:7" s="178" customFormat="1" ht="27.75" customHeight="1" hidden="1">
      <c r="A1273" s="206">
        <v>2220201</v>
      </c>
      <c r="B1273" s="207" t="s">
        <v>328</v>
      </c>
      <c r="C1273" s="203"/>
      <c r="D1273" s="204"/>
      <c r="E1273" s="199"/>
      <c r="F1273" s="200"/>
      <c r="G1273" s="205">
        <f t="shared" si="19"/>
        <v>0</v>
      </c>
    </row>
    <row r="1274" spans="1:7" s="178" customFormat="1" ht="27.75" customHeight="1" hidden="1">
      <c r="A1274" s="206">
        <v>2220202</v>
      </c>
      <c r="B1274" s="207" t="s">
        <v>329</v>
      </c>
      <c r="C1274" s="203"/>
      <c r="D1274" s="204"/>
      <c r="E1274" s="199"/>
      <c r="F1274" s="200"/>
      <c r="G1274" s="205">
        <f t="shared" si="19"/>
        <v>0</v>
      </c>
    </row>
    <row r="1275" spans="1:7" s="178" customFormat="1" ht="27.75" customHeight="1" hidden="1">
      <c r="A1275" s="206">
        <v>2220203</v>
      </c>
      <c r="B1275" s="207" t="s">
        <v>330</v>
      </c>
      <c r="C1275" s="203"/>
      <c r="D1275" s="204"/>
      <c r="E1275" s="199"/>
      <c r="F1275" s="200"/>
      <c r="G1275" s="205">
        <f t="shared" si="19"/>
        <v>0</v>
      </c>
    </row>
    <row r="1276" spans="1:7" s="178" customFormat="1" ht="27.75" customHeight="1" hidden="1">
      <c r="A1276" s="206">
        <v>2220204</v>
      </c>
      <c r="B1276" s="207" t="s">
        <v>1266</v>
      </c>
      <c r="C1276" s="203"/>
      <c r="D1276" s="204"/>
      <c r="E1276" s="199"/>
      <c r="F1276" s="200"/>
      <c r="G1276" s="205">
        <f t="shared" si="19"/>
        <v>0</v>
      </c>
    </row>
    <row r="1277" spans="1:7" s="178" customFormat="1" ht="27.75" customHeight="1" hidden="1">
      <c r="A1277" s="206">
        <v>2220205</v>
      </c>
      <c r="B1277" s="207" t="s">
        <v>1267</v>
      </c>
      <c r="C1277" s="203"/>
      <c r="D1277" s="204"/>
      <c r="E1277" s="199"/>
      <c r="F1277" s="200"/>
      <c r="G1277" s="205">
        <f t="shared" si="19"/>
        <v>0</v>
      </c>
    </row>
    <row r="1278" spans="1:7" s="178" customFormat="1" ht="27.75" customHeight="1" hidden="1">
      <c r="A1278" s="206">
        <v>2220206</v>
      </c>
      <c r="B1278" s="207" t="s">
        <v>1268</v>
      </c>
      <c r="C1278" s="203"/>
      <c r="D1278" s="204"/>
      <c r="E1278" s="199"/>
      <c r="F1278" s="200"/>
      <c r="G1278" s="205">
        <f t="shared" si="19"/>
        <v>0</v>
      </c>
    </row>
    <row r="1279" spans="1:7" s="178" customFormat="1" ht="27.75" customHeight="1" hidden="1">
      <c r="A1279" s="206">
        <v>2220207</v>
      </c>
      <c r="B1279" s="207" t="s">
        <v>1269</v>
      </c>
      <c r="C1279" s="203"/>
      <c r="D1279" s="204"/>
      <c r="E1279" s="199"/>
      <c r="F1279" s="200"/>
      <c r="G1279" s="205">
        <f t="shared" si="19"/>
        <v>0</v>
      </c>
    </row>
    <row r="1280" spans="1:7" s="178" customFormat="1" ht="27.75" customHeight="1" hidden="1">
      <c r="A1280" s="206">
        <v>2220209</v>
      </c>
      <c r="B1280" s="207" t="s">
        <v>1270</v>
      </c>
      <c r="C1280" s="203"/>
      <c r="D1280" s="204"/>
      <c r="E1280" s="199"/>
      <c r="F1280" s="200"/>
      <c r="G1280" s="205">
        <f t="shared" si="19"/>
        <v>0</v>
      </c>
    </row>
    <row r="1281" spans="1:7" s="178" customFormat="1" ht="27.75" customHeight="1" hidden="1">
      <c r="A1281" s="206">
        <v>2220210</v>
      </c>
      <c r="B1281" s="207" t="s">
        <v>1271</v>
      </c>
      <c r="C1281" s="203"/>
      <c r="D1281" s="204"/>
      <c r="E1281" s="199"/>
      <c r="F1281" s="200"/>
      <c r="G1281" s="205">
        <f t="shared" si="19"/>
        <v>0</v>
      </c>
    </row>
    <row r="1282" spans="1:7" s="178" customFormat="1" ht="27.75" customHeight="1" hidden="1">
      <c r="A1282" s="206">
        <v>2220211</v>
      </c>
      <c r="B1282" s="207" t="s">
        <v>1272</v>
      </c>
      <c r="C1282" s="203"/>
      <c r="D1282" s="204"/>
      <c r="E1282" s="199"/>
      <c r="F1282" s="200"/>
      <c r="G1282" s="205">
        <f t="shared" si="19"/>
        <v>0</v>
      </c>
    </row>
    <row r="1283" spans="1:7" s="178" customFormat="1" ht="27.75" customHeight="1" hidden="1">
      <c r="A1283" s="206">
        <v>2220212</v>
      </c>
      <c r="B1283" s="207" t="s">
        <v>1273</v>
      </c>
      <c r="C1283" s="203"/>
      <c r="D1283" s="204"/>
      <c r="E1283" s="199"/>
      <c r="F1283" s="200"/>
      <c r="G1283" s="205">
        <f t="shared" si="19"/>
        <v>0</v>
      </c>
    </row>
    <row r="1284" spans="1:7" s="178" customFormat="1" ht="27.75" customHeight="1" hidden="1">
      <c r="A1284" s="206">
        <v>2220250</v>
      </c>
      <c r="B1284" s="207" t="s">
        <v>337</v>
      </c>
      <c r="C1284" s="203"/>
      <c r="D1284" s="204"/>
      <c r="E1284" s="199"/>
      <c r="F1284" s="200"/>
      <c r="G1284" s="205">
        <f t="shared" si="19"/>
        <v>0</v>
      </c>
    </row>
    <row r="1285" spans="1:7" s="178" customFormat="1" ht="27.75" customHeight="1" hidden="1">
      <c r="A1285" s="206">
        <v>2220299</v>
      </c>
      <c r="B1285" s="207" t="s">
        <v>1274</v>
      </c>
      <c r="C1285" s="203"/>
      <c r="D1285" s="204"/>
      <c r="E1285" s="199"/>
      <c r="F1285" s="200"/>
      <c r="G1285" s="205">
        <f t="shared" si="19"/>
        <v>0</v>
      </c>
    </row>
    <row r="1286" spans="1:7" s="178" customFormat="1" ht="27.75" customHeight="1" hidden="1">
      <c r="A1286" s="206">
        <v>22203</v>
      </c>
      <c r="B1286" s="207" t="s">
        <v>1275</v>
      </c>
      <c r="C1286" s="203"/>
      <c r="D1286" s="204"/>
      <c r="E1286" s="199"/>
      <c r="F1286" s="200"/>
      <c r="G1286" s="205">
        <f t="shared" si="19"/>
        <v>0</v>
      </c>
    </row>
    <row r="1287" spans="1:7" s="178" customFormat="1" ht="27.75" customHeight="1" hidden="1">
      <c r="A1287" s="206">
        <v>2220301</v>
      </c>
      <c r="B1287" s="207" t="s">
        <v>1276</v>
      </c>
      <c r="C1287" s="203"/>
      <c r="D1287" s="204"/>
      <c r="E1287" s="199"/>
      <c r="F1287" s="200"/>
      <c r="G1287" s="205">
        <f aca="true" t="shared" si="20" ref="G1287:G1350">D1287+E1287+F1287</f>
        <v>0</v>
      </c>
    </row>
    <row r="1288" spans="1:7" s="178" customFormat="1" ht="27.75" customHeight="1" hidden="1">
      <c r="A1288" s="206">
        <v>2220303</v>
      </c>
      <c r="B1288" s="207" t="s">
        <v>1277</v>
      </c>
      <c r="C1288" s="203"/>
      <c r="D1288" s="204"/>
      <c r="E1288" s="199"/>
      <c r="F1288" s="200"/>
      <c r="G1288" s="205">
        <f t="shared" si="20"/>
        <v>0</v>
      </c>
    </row>
    <row r="1289" spans="1:7" s="178" customFormat="1" ht="27.75" customHeight="1" hidden="1">
      <c r="A1289" s="206">
        <v>2220304</v>
      </c>
      <c r="B1289" s="207" t="s">
        <v>1278</v>
      </c>
      <c r="C1289" s="203"/>
      <c r="D1289" s="204"/>
      <c r="E1289" s="199"/>
      <c r="F1289" s="200"/>
      <c r="G1289" s="205">
        <f t="shared" si="20"/>
        <v>0</v>
      </c>
    </row>
    <row r="1290" spans="1:7" s="178" customFormat="1" ht="27.75" customHeight="1" hidden="1">
      <c r="A1290" s="206">
        <v>2220399</v>
      </c>
      <c r="B1290" s="207" t="s">
        <v>1279</v>
      </c>
      <c r="C1290" s="203"/>
      <c r="D1290" s="204"/>
      <c r="E1290" s="199"/>
      <c r="F1290" s="200"/>
      <c r="G1290" s="205">
        <f t="shared" si="20"/>
        <v>0</v>
      </c>
    </row>
    <row r="1291" spans="1:7" s="178" customFormat="1" ht="27.75" customHeight="1">
      <c r="A1291" s="206">
        <v>22204</v>
      </c>
      <c r="B1291" s="207" t="s">
        <v>1280</v>
      </c>
      <c r="C1291" s="203">
        <v>52.27639</v>
      </c>
      <c r="D1291" s="204">
        <v>52.3</v>
      </c>
      <c r="E1291" s="199"/>
      <c r="F1291" s="200"/>
      <c r="G1291" s="205">
        <f t="shared" si="20"/>
        <v>52.3</v>
      </c>
    </row>
    <row r="1292" spans="1:7" s="178" customFormat="1" ht="27.75" customHeight="1" hidden="1">
      <c r="A1292" s="206">
        <v>2220401</v>
      </c>
      <c r="B1292" s="207" t="s">
        <v>1281</v>
      </c>
      <c r="C1292" s="203"/>
      <c r="D1292" s="204"/>
      <c r="E1292" s="199"/>
      <c r="F1292" s="200"/>
      <c r="G1292" s="205">
        <f t="shared" si="20"/>
        <v>0</v>
      </c>
    </row>
    <row r="1293" spans="1:7" s="178" customFormat="1" ht="27.75" customHeight="1" hidden="1">
      <c r="A1293" s="206">
        <v>2220402</v>
      </c>
      <c r="B1293" s="207" t="s">
        <v>1282</v>
      </c>
      <c r="C1293" s="203"/>
      <c r="D1293" s="204"/>
      <c r="E1293" s="199"/>
      <c r="F1293" s="200"/>
      <c r="G1293" s="205">
        <f t="shared" si="20"/>
        <v>0</v>
      </c>
    </row>
    <row r="1294" spans="1:7" s="178" customFormat="1" ht="27.75" customHeight="1" hidden="1">
      <c r="A1294" s="206">
        <v>2220403</v>
      </c>
      <c r="B1294" s="207" t="s">
        <v>1283</v>
      </c>
      <c r="C1294" s="203"/>
      <c r="D1294" s="204"/>
      <c r="E1294" s="199"/>
      <c r="F1294" s="200"/>
      <c r="G1294" s="205">
        <f t="shared" si="20"/>
        <v>0</v>
      </c>
    </row>
    <row r="1295" spans="1:7" s="178" customFormat="1" ht="27.75" customHeight="1" hidden="1">
      <c r="A1295" s="206">
        <v>2220404</v>
      </c>
      <c r="B1295" s="207" t="s">
        <v>1284</v>
      </c>
      <c r="C1295" s="203"/>
      <c r="D1295" s="204"/>
      <c r="E1295" s="199"/>
      <c r="F1295" s="200"/>
      <c r="G1295" s="205">
        <f t="shared" si="20"/>
        <v>0</v>
      </c>
    </row>
    <row r="1296" spans="1:7" s="178" customFormat="1" ht="27.75" customHeight="1">
      <c r="A1296" s="206">
        <v>2220499</v>
      </c>
      <c r="B1296" s="207" t="s">
        <v>1285</v>
      </c>
      <c r="C1296" s="203">
        <v>52.27639</v>
      </c>
      <c r="D1296" s="204">
        <v>52.3</v>
      </c>
      <c r="E1296" s="199"/>
      <c r="F1296" s="200"/>
      <c r="G1296" s="205">
        <f t="shared" si="20"/>
        <v>52.3</v>
      </c>
    </row>
    <row r="1297" spans="1:7" s="178" customFormat="1" ht="27.75" customHeight="1" hidden="1">
      <c r="A1297" s="206">
        <v>22205</v>
      </c>
      <c r="B1297" s="207" t="s">
        <v>1286</v>
      </c>
      <c r="C1297" s="203"/>
      <c r="D1297" s="204"/>
      <c r="E1297" s="199"/>
      <c r="F1297" s="200"/>
      <c r="G1297" s="205">
        <f t="shared" si="20"/>
        <v>0</v>
      </c>
    </row>
    <row r="1298" spans="1:7" s="178" customFormat="1" ht="27.75" customHeight="1" hidden="1">
      <c r="A1298" s="206">
        <v>2220501</v>
      </c>
      <c r="B1298" s="207" t="s">
        <v>1287</v>
      </c>
      <c r="C1298" s="203"/>
      <c r="D1298" s="204"/>
      <c r="E1298" s="199"/>
      <c r="F1298" s="200"/>
      <c r="G1298" s="205">
        <f t="shared" si="20"/>
        <v>0</v>
      </c>
    </row>
    <row r="1299" spans="1:7" s="178" customFormat="1" ht="27.75" customHeight="1" hidden="1">
      <c r="A1299" s="206">
        <v>2220502</v>
      </c>
      <c r="B1299" s="207" t="s">
        <v>1288</v>
      </c>
      <c r="C1299" s="203"/>
      <c r="D1299" s="204"/>
      <c r="E1299" s="199"/>
      <c r="F1299" s="200"/>
      <c r="G1299" s="205">
        <f t="shared" si="20"/>
        <v>0</v>
      </c>
    </row>
    <row r="1300" spans="1:7" s="178" customFormat="1" ht="27.75" customHeight="1" hidden="1">
      <c r="A1300" s="206">
        <v>2220503</v>
      </c>
      <c r="B1300" s="207" t="s">
        <v>1289</v>
      </c>
      <c r="C1300" s="203"/>
      <c r="D1300" s="204"/>
      <c r="E1300" s="199"/>
      <c r="F1300" s="200"/>
      <c r="G1300" s="205">
        <f t="shared" si="20"/>
        <v>0</v>
      </c>
    </row>
    <row r="1301" spans="1:7" s="178" customFormat="1" ht="27.75" customHeight="1" hidden="1">
      <c r="A1301" s="206">
        <v>2220504</v>
      </c>
      <c r="B1301" s="207" t="s">
        <v>1290</v>
      </c>
      <c r="C1301" s="203"/>
      <c r="D1301" s="204"/>
      <c r="E1301" s="199"/>
      <c r="F1301" s="200"/>
      <c r="G1301" s="205">
        <f t="shared" si="20"/>
        <v>0</v>
      </c>
    </row>
    <row r="1302" spans="1:7" s="178" customFormat="1" ht="27.75" customHeight="1" hidden="1">
      <c r="A1302" s="206">
        <v>2220505</v>
      </c>
      <c r="B1302" s="207" t="s">
        <v>1291</v>
      </c>
      <c r="C1302" s="203"/>
      <c r="D1302" s="204"/>
      <c r="E1302" s="199"/>
      <c r="F1302" s="200"/>
      <c r="G1302" s="205">
        <f t="shared" si="20"/>
        <v>0</v>
      </c>
    </row>
    <row r="1303" spans="1:7" s="178" customFormat="1" ht="27.75" customHeight="1" hidden="1">
      <c r="A1303" s="206">
        <v>2220506</v>
      </c>
      <c r="B1303" s="207" t="s">
        <v>1292</v>
      </c>
      <c r="C1303" s="203"/>
      <c r="D1303" s="204"/>
      <c r="E1303" s="199"/>
      <c r="F1303" s="200"/>
      <c r="G1303" s="205">
        <f t="shared" si="20"/>
        <v>0</v>
      </c>
    </row>
    <row r="1304" spans="1:7" s="178" customFormat="1" ht="27.75" customHeight="1" hidden="1">
      <c r="A1304" s="206">
        <v>2220507</v>
      </c>
      <c r="B1304" s="207" t="s">
        <v>1293</v>
      </c>
      <c r="C1304" s="203"/>
      <c r="D1304" s="204"/>
      <c r="E1304" s="199"/>
      <c r="F1304" s="200"/>
      <c r="G1304" s="205">
        <f t="shared" si="20"/>
        <v>0</v>
      </c>
    </row>
    <row r="1305" spans="1:7" s="178" customFormat="1" ht="27.75" customHeight="1" hidden="1">
      <c r="A1305" s="206">
        <v>2220508</v>
      </c>
      <c r="B1305" s="207" t="s">
        <v>1294</v>
      </c>
      <c r="C1305" s="203"/>
      <c r="D1305" s="204"/>
      <c r="E1305" s="199"/>
      <c r="F1305" s="200"/>
      <c r="G1305" s="205">
        <f t="shared" si="20"/>
        <v>0</v>
      </c>
    </row>
    <row r="1306" spans="1:7" s="178" customFormat="1" ht="27.75" customHeight="1" hidden="1">
      <c r="A1306" s="206">
        <v>2220509</v>
      </c>
      <c r="B1306" s="207" t="s">
        <v>1295</v>
      </c>
      <c r="C1306" s="203"/>
      <c r="D1306" s="204"/>
      <c r="E1306" s="199"/>
      <c r="F1306" s="200"/>
      <c r="G1306" s="205">
        <f t="shared" si="20"/>
        <v>0</v>
      </c>
    </row>
    <row r="1307" spans="1:7" s="178" customFormat="1" ht="27.75" customHeight="1" hidden="1">
      <c r="A1307" s="206">
        <v>2220510</v>
      </c>
      <c r="B1307" s="207" t="s">
        <v>1296</v>
      </c>
      <c r="C1307" s="203"/>
      <c r="D1307" s="204"/>
      <c r="E1307" s="199"/>
      <c r="F1307" s="200"/>
      <c r="G1307" s="205">
        <f t="shared" si="20"/>
        <v>0</v>
      </c>
    </row>
    <row r="1308" spans="1:7" s="178" customFormat="1" ht="27.75" customHeight="1" hidden="1">
      <c r="A1308" s="206">
        <v>2220599</v>
      </c>
      <c r="B1308" s="207" t="s">
        <v>1297</v>
      </c>
      <c r="C1308" s="203"/>
      <c r="D1308" s="204"/>
      <c r="E1308" s="199"/>
      <c r="F1308" s="200"/>
      <c r="G1308" s="205">
        <f t="shared" si="20"/>
        <v>0</v>
      </c>
    </row>
    <row r="1309" spans="1:7" s="178" customFormat="1" ht="27.75" customHeight="1">
      <c r="A1309" s="206">
        <v>224</v>
      </c>
      <c r="B1309" s="207" t="s">
        <v>1298</v>
      </c>
      <c r="C1309" s="203">
        <v>481.74764400000004</v>
      </c>
      <c r="D1309" s="204">
        <v>540.75</v>
      </c>
      <c r="E1309" s="199"/>
      <c r="F1309" s="200"/>
      <c r="G1309" s="205">
        <v>570.75</v>
      </c>
    </row>
    <row r="1310" spans="1:7" s="178" customFormat="1" ht="27.75" customHeight="1">
      <c r="A1310" s="206">
        <v>22401</v>
      </c>
      <c r="B1310" s="207" t="s">
        <v>1299</v>
      </c>
      <c r="C1310" s="203">
        <v>29.012587</v>
      </c>
      <c r="D1310" s="204">
        <v>59.3</v>
      </c>
      <c r="E1310" s="199"/>
      <c r="F1310" s="200"/>
      <c r="G1310" s="205">
        <v>89.3</v>
      </c>
    </row>
    <row r="1311" spans="1:7" s="178" customFormat="1" ht="27.75" customHeight="1">
      <c r="A1311" s="206">
        <v>2240101</v>
      </c>
      <c r="B1311" s="207" t="s">
        <v>328</v>
      </c>
      <c r="C1311" s="203">
        <v>0.4</v>
      </c>
      <c r="D1311" s="204"/>
      <c r="E1311" s="199"/>
      <c r="F1311" s="200"/>
      <c r="G1311" s="205">
        <f t="shared" si="20"/>
        <v>0</v>
      </c>
    </row>
    <row r="1312" spans="1:7" s="178" customFormat="1" ht="27.75" customHeight="1">
      <c r="A1312" s="206">
        <v>2240102</v>
      </c>
      <c r="B1312" s="207" t="s">
        <v>329</v>
      </c>
      <c r="C1312" s="203">
        <v>5.239987</v>
      </c>
      <c r="D1312" s="204">
        <v>59.3</v>
      </c>
      <c r="E1312" s="199"/>
      <c r="F1312" s="200"/>
      <c r="G1312" s="205">
        <f t="shared" si="20"/>
        <v>59.3</v>
      </c>
    </row>
    <row r="1313" spans="1:7" s="178" customFormat="1" ht="27.75" customHeight="1" hidden="1">
      <c r="A1313" s="206">
        <v>2240103</v>
      </c>
      <c r="B1313" s="207" t="s">
        <v>330</v>
      </c>
      <c r="C1313" s="203"/>
      <c r="D1313" s="204"/>
      <c r="E1313" s="199"/>
      <c r="F1313" s="200"/>
      <c r="G1313" s="205">
        <f t="shared" si="20"/>
        <v>0</v>
      </c>
    </row>
    <row r="1314" spans="1:7" s="178" customFormat="1" ht="27.75" customHeight="1" hidden="1">
      <c r="A1314" s="206">
        <v>2240104</v>
      </c>
      <c r="B1314" s="207" t="s">
        <v>1300</v>
      </c>
      <c r="C1314" s="203"/>
      <c r="D1314" s="204"/>
      <c r="E1314" s="199"/>
      <c r="F1314" s="200"/>
      <c r="G1314" s="205">
        <f t="shared" si="20"/>
        <v>0</v>
      </c>
    </row>
    <row r="1315" spans="1:7" s="178" customFormat="1" ht="27.75" customHeight="1" hidden="1">
      <c r="A1315" s="206">
        <v>2240105</v>
      </c>
      <c r="B1315" s="207" t="s">
        <v>1301</v>
      </c>
      <c r="C1315" s="203"/>
      <c r="D1315" s="204"/>
      <c r="E1315" s="199"/>
      <c r="F1315" s="200"/>
      <c r="G1315" s="205">
        <f t="shared" si="20"/>
        <v>0</v>
      </c>
    </row>
    <row r="1316" spans="1:7" s="178" customFormat="1" ht="27.75" customHeight="1" hidden="1">
      <c r="A1316" s="206">
        <v>2240106</v>
      </c>
      <c r="B1316" s="207" t="s">
        <v>1302</v>
      </c>
      <c r="C1316" s="203">
        <v>23.3726</v>
      </c>
      <c r="D1316" s="204"/>
      <c r="E1316" s="199"/>
      <c r="F1316" s="200"/>
      <c r="G1316" s="205">
        <f t="shared" si="20"/>
        <v>0</v>
      </c>
    </row>
    <row r="1317" spans="1:7" s="178" customFormat="1" ht="27.75" customHeight="1" hidden="1">
      <c r="A1317" s="206">
        <v>2240107</v>
      </c>
      <c r="B1317" s="207" t="s">
        <v>1303</v>
      </c>
      <c r="C1317" s="203"/>
      <c r="D1317" s="204"/>
      <c r="E1317" s="199"/>
      <c r="F1317" s="200"/>
      <c r="G1317" s="205">
        <f t="shared" si="20"/>
        <v>0</v>
      </c>
    </row>
    <row r="1318" spans="1:7" s="178" customFormat="1" ht="27.75" customHeight="1">
      <c r="A1318" s="206">
        <v>2240108</v>
      </c>
      <c r="B1318" s="207" t="s">
        <v>1304</v>
      </c>
      <c r="C1318" s="203">
        <v>0</v>
      </c>
      <c r="D1318" s="204"/>
      <c r="E1318" s="199">
        <v>30</v>
      </c>
      <c r="F1318" s="200"/>
      <c r="G1318" s="205">
        <f t="shared" si="20"/>
        <v>30</v>
      </c>
    </row>
    <row r="1319" spans="1:7" s="178" customFormat="1" ht="27.75" customHeight="1" hidden="1">
      <c r="A1319" s="206">
        <v>2240109</v>
      </c>
      <c r="B1319" s="207" t="s">
        <v>1305</v>
      </c>
      <c r="C1319" s="203"/>
      <c r="D1319" s="204"/>
      <c r="E1319" s="199"/>
      <c r="F1319" s="200"/>
      <c r="G1319" s="205">
        <f t="shared" si="20"/>
        <v>0</v>
      </c>
    </row>
    <row r="1320" spans="1:7" s="178" customFormat="1" ht="27.75" customHeight="1" hidden="1">
      <c r="A1320" s="206">
        <v>2240150</v>
      </c>
      <c r="B1320" s="207" t="s">
        <v>337</v>
      </c>
      <c r="C1320" s="203"/>
      <c r="D1320" s="204"/>
      <c r="E1320" s="199"/>
      <c r="F1320" s="200"/>
      <c r="G1320" s="205">
        <f t="shared" si="20"/>
        <v>0</v>
      </c>
    </row>
    <row r="1321" spans="1:7" s="178" customFormat="1" ht="27.75" customHeight="1" hidden="1">
      <c r="A1321" s="206">
        <v>2240199</v>
      </c>
      <c r="B1321" s="207" t="s">
        <v>1306</v>
      </c>
      <c r="C1321" s="203"/>
      <c r="D1321" s="204"/>
      <c r="E1321" s="199"/>
      <c r="F1321" s="200"/>
      <c r="G1321" s="205">
        <f t="shared" si="20"/>
        <v>0</v>
      </c>
    </row>
    <row r="1322" spans="1:7" s="178" customFormat="1" ht="27.75" customHeight="1">
      <c r="A1322" s="206">
        <v>22402</v>
      </c>
      <c r="B1322" s="207" t="s">
        <v>1307</v>
      </c>
      <c r="C1322" s="203">
        <v>452.73505700000004</v>
      </c>
      <c r="D1322" s="204">
        <f>SUM(D1323:D1327)</f>
        <v>481.45000000000005</v>
      </c>
      <c r="E1322" s="199"/>
      <c r="F1322" s="200"/>
      <c r="G1322" s="205">
        <f t="shared" si="20"/>
        <v>481.45000000000005</v>
      </c>
    </row>
    <row r="1323" spans="1:7" s="178" customFormat="1" ht="27.75" customHeight="1">
      <c r="A1323" s="206">
        <v>2240201</v>
      </c>
      <c r="B1323" s="207" t="s">
        <v>328</v>
      </c>
      <c r="C1323" s="203">
        <v>265.358787</v>
      </c>
      <c r="D1323" s="204">
        <v>433.97</v>
      </c>
      <c r="E1323" s="199"/>
      <c r="F1323" s="200"/>
      <c r="G1323" s="205">
        <f t="shared" si="20"/>
        <v>433.97</v>
      </c>
    </row>
    <row r="1324" spans="1:7" s="178" customFormat="1" ht="27.75" customHeight="1">
      <c r="A1324" s="206">
        <v>2240202</v>
      </c>
      <c r="B1324" s="207" t="s">
        <v>329</v>
      </c>
      <c r="C1324" s="203">
        <v>165.53947</v>
      </c>
      <c r="D1324" s="204">
        <v>47.48</v>
      </c>
      <c r="E1324" s="199"/>
      <c r="F1324" s="200"/>
      <c r="G1324" s="205">
        <f t="shared" si="20"/>
        <v>47.48</v>
      </c>
    </row>
    <row r="1325" spans="1:7" s="178" customFormat="1" ht="27.75" customHeight="1" hidden="1">
      <c r="A1325" s="206">
        <v>2240203</v>
      </c>
      <c r="B1325" s="207" t="s">
        <v>330</v>
      </c>
      <c r="C1325" s="203"/>
      <c r="D1325" s="204"/>
      <c r="E1325" s="199"/>
      <c r="F1325" s="200"/>
      <c r="G1325" s="205">
        <f t="shared" si="20"/>
        <v>0</v>
      </c>
    </row>
    <row r="1326" spans="1:7" s="178" customFormat="1" ht="27.75" customHeight="1">
      <c r="A1326" s="206">
        <v>2240204</v>
      </c>
      <c r="B1326" s="207" t="s">
        <v>1308</v>
      </c>
      <c r="C1326" s="203">
        <v>21.8368</v>
      </c>
      <c r="D1326" s="204"/>
      <c r="E1326" s="199"/>
      <c r="F1326" s="200"/>
      <c r="G1326" s="205">
        <f t="shared" si="20"/>
        <v>0</v>
      </c>
    </row>
    <row r="1327" spans="1:7" s="178" customFormat="1" ht="27.75" customHeight="1" hidden="1">
      <c r="A1327" s="206">
        <v>2240299</v>
      </c>
      <c r="B1327" s="207" t="s">
        <v>1309</v>
      </c>
      <c r="C1327" s="203"/>
      <c r="D1327" s="204"/>
      <c r="E1327" s="199"/>
      <c r="F1327" s="200"/>
      <c r="G1327" s="205">
        <f t="shared" si="20"/>
        <v>0</v>
      </c>
    </row>
    <row r="1328" spans="1:7" s="178" customFormat="1" ht="27.75" customHeight="1" hidden="1">
      <c r="A1328" s="206">
        <v>22403</v>
      </c>
      <c r="B1328" s="207" t="s">
        <v>1310</v>
      </c>
      <c r="C1328" s="203"/>
      <c r="D1328" s="204"/>
      <c r="E1328" s="199"/>
      <c r="F1328" s="200"/>
      <c r="G1328" s="205">
        <f t="shared" si="20"/>
        <v>0</v>
      </c>
    </row>
    <row r="1329" spans="1:7" s="178" customFormat="1" ht="27.75" customHeight="1" hidden="1">
      <c r="A1329" s="206">
        <v>2240301</v>
      </c>
      <c r="B1329" s="207" t="s">
        <v>328</v>
      </c>
      <c r="C1329" s="203"/>
      <c r="D1329" s="204"/>
      <c r="E1329" s="199"/>
      <c r="F1329" s="200"/>
      <c r="G1329" s="205">
        <f t="shared" si="20"/>
        <v>0</v>
      </c>
    </row>
    <row r="1330" spans="1:7" s="178" customFormat="1" ht="27.75" customHeight="1" hidden="1">
      <c r="A1330" s="206">
        <v>2240302</v>
      </c>
      <c r="B1330" s="207" t="s">
        <v>329</v>
      </c>
      <c r="C1330" s="203"/>
      <c r="D1330" s="204"/>
      <c r="E1330" s="199"/>
      <c r="F1330" s="200"/>
      <c r="G1330" s="205">
        <f t="shared" si="20"/>
        <v>0</v>
      </c>
    </row>
    <row r="1331" spans="1:7" s="178" customFormat="1" ht="27.75" customHeight="1" hidden="1">
      <c r="A1331" s="206">
        <v>2240303</v>
      </c>
      <c r="B1331" s="207" t="s">
        <v>330</v>
      </c>
      <c r="C1331" s="203"/>
      <c r="D1331" s="204"/>
      <c r="E1331" s="199"/>
      <c r="F1331" s="200"/>
      <c r="G1331" s="205">
        <f t="shared" si="20"/>
        <v>0</v>
      </c>
    </row>
    <row r="1332" spans="1:7" s="178" customFormat="1" ht="27.75" customHeight="1" hidden="1">
      <c r="A1332" s="206">
        <v>2240304</v>
      </c>
      <c r="B1332" s="207" t="s">
        <v>1311</v>
      </c>
      <c r="C1332" s="203"/>
      <c r="D1332" s="204"/>
      <c r="E1332" s="199"/>
      <c r="F1332" s="200"/>
      <c r="G1332" s="205">
        <f t="shared" si="20"/>
        <v>0</v>
      </c>
    </row>
    <row r="1333" spans="1:7" s="178" customFormat="1" ht="27.75" customHeight="1" hidden="1">
      <c r="A1333" s="206">
        <v>2240399</v>
      </c>
      <c r="B1333" s="207" t="s">
        <v>1312</v>
      </c>
      <c r="C1333" s="203"/>
      <c r="D1333" s="204"/>
      <c r="E1333" s="199"/>
      <c r="F1333" s="200"/>
      <c r="G1333" s="205">
        <f t="shared" si="20"/>
        <v>0</v>
      </c>
    </row>
    <row r="1334" spans="1:7" s="178" customFormat="1" ht="27.75" customHeight="1" hidden="1">
      <c r="A1334" s="206">
        <v>22404</v>
      </c>
      <c r="B1334" s="207" t="s">
        <v>1313</v>
      </c>
      <c r="C1334" s="203"/>
      <c r="D1334" s="204"/>
      <c r="E1334" s="199"/>
      <c r="F1334" s="200"/>
      <c r="G1334" s="205">
        <f t="shared" si="20"/>
        <v>0</v>
      </c>
    </row>
    <row r="1335" spans="1:7" s="178" customFormat="1" ht="27.75" customHeight="1" hidden="1">
      <c r="A1335" s="206">
        <v>2240401</v>
      </c>
      <c r="B1335" s="207" t="s">
        <v>328</v>
      </c>
      <c r="C1335" s="203"/>
      <c r="D1335" s="204"/>
      <c r="E1335" s="199"/>
      <c r="F1335" s="200"/>
      <c r="G1335" s="205">
        <f t="shared" si="20"/>
        <v>0</v>
      </c>
    </row>
    <row r="1336" spans="1:7" s="178" customFormat="1" ht="27.75" customHeight="1" hidden="1">
      <c r="A1336" s="206">
        <v>2240402</v>
      </c>
      <c r="B1336" s="207" t="s">
        <v>329</v>
      </c>
      <c r="C1336" s="203"/>
      <c r="D1336" s="204"/>
      <c r="E1336" s="199"/>
      <c r="F1336" s="200"/>
      <c r="G1336" s="205">
        <f t="shared" si="20"/>
        <v>0</v>
      </c>
    </row>
    <row r="1337" spans="1:7" s="178" customFormat="1" ht="27.75" customHeight="1" hidden="1">
      <c r="A1337" s="206">
        <v>2240403</v>
      </c>
      <c r="B1337" s="207" t="s">
        <v>330</v>
      </c>
      <c r="C1337" s="203"/>
      <c r="D1337" s="204"/>
      <c r="E1337" s="199"/>
      <c r="F1337" s="200"/>
      <c r="G1337" s="205">
        <f t="shared" si="20"/>
        <v>0</v>
      </c>
    </row>
    <row r="1338" spans="1:7" s="178" customFormat="1" ht="27.75" customHeight="1" hidden="1">
      <c r="A1338" s="206">
        <v>2240404</v>
      </c>
      <c r="B1338" s="207" t="s">
        <v>1314</v>
      </c>
      <c r="C1338" s="203"/>
      <c r="D1338" s="204"/>
      <c r="E1338" s="199"/>
      <c r="F1338" s="200"/>
      <c r="G1338" s="205">
        <f t="shared" si="20"/>
        <v>0</v>
      </c>
    </row>
    <row r="1339" spans="1:7" s="178" customFormat="1" ht="27.75" customHeight="1" hidden="1">
      <c r="A1339" s="206">
        <v>2240405</v>
      </c>
      <c r="B1339" s="207" t="s">
        <v>1315</v>
      </c>
      <c r="C1339" s="203"/>
      <c r="D1339" s="204"/>
      <c r="E1339" s="199"/>
      <c r="F1339" s="200"/>
      <c r="G1339" s="205">
        <f t="shared" si="20"/>
        <v>0</v>
      </c>
    </row>
    <row r="1340" spans="1:7" s="178" customFormat="1" ht="27.75" customHeight="1" hidden="1">
      <c r="A1340" s="206">
        <v>2240450</v>
      </c>
      <c r="B1340" s="207" t="s">
        <v>337</v>
      </c>
      <c r="C1340" s="203"/>
      <c r="D1340" s="204"/>
      <c r="E1340" s="199"/>
      <c r="F1340" s="200"/>
      <c r="G1340" s="205">
        <f t="shared" si="20"/>
        <v>0</v>
      </c>
    </row>
    <row r="1341" spans="1:7" s="178" customFormat="1" ht="27.75" customHeight="1" hidden="1">
      <c r="A1341" s="206">
        <v>2240499</v>
      </c>
      <c r="B1341" s="207" t="s">
        <v>1316</v>
      </c>
      <c r="C1341" s="203"/>
      <c r="D1341" s="204"/>
      <c r="E1341" s="199"/>
      <c r="F1341" s="200"/>
      <c r="G1341" s="205">
        <f t="shared" si="20"/>
        <v>0</v>
      </c>
    </row>
    <row r="1342" spans="1:7" s="178" customFormat="1" ht="27.75" customHeight="1" hidden="1">
      <c r="A1342" s="206">
        <v>22405</v>
      </c>
      <c r="B1342" s="207" t="s">
        <v>1317</v>
      </c>
      <c r="C1342" s="203"/>
      <c r="D1342" s="204"/>
      <c r="E1342" s="199"/>
      <c r="F1342" s="200"/>
      <c r="G1342" s="205">
        <f t="shared" si="20"/>
        <v>0</v>
      </c>
    </row>
    <row r="1343" spans="1:7" s="178" customFormat="1" ht="27.75" customHeight="1" hidden="1">
      <c r="A1343" s="206">
        <v>2240501</v>
      </c>
      <c r="B1343" s="207" t="s">
        <v>328</v>
      </c>
      <c r="C1343" s="203"/>
      <c r="D1343" s="204"/>
      <c r="E1343" s="199"/>
      <c r="F1343" s="200"/>
      <c r="G1343" s="205">
        <f t="shared" si="20"/>
        <v>0</v>
      </c>
    </row>
    <row r="1344" spans="1:7" s="178" customFormat="1" ht="27.75" customHeight="1" hidden="1">
      <c r="A1344" s="206">
        <v>2240502</v>
      </c>
      <c r="B1344" s="207" t="s">
        <v>329</v>
      </c>
      <c r="C1344" s="203"/>
      <c r="D1344" s="204"/>
      <c r="E1344" s="199"/>
      <c r="F1344" s="200"/>
      <c r="G1344" s="205">
        <f t="shared" si="20"/>
        <v>0</v>
      </c>
    </row>
    <row r="1345" spans="1:7" s="178" customFormat="1" ht="27.75" customHeight="1" hidden="1">
      <c r="A1345" s="206">
        <v>2240503</v>
      </c>
      <c r="B1345" s="207" t="s">
        <v>330</v>
      </c>
      <c r="C1345" s="203"/>
      <c r="D1345" s="204"/>
      <c r="E1345" s="199"/>
      <c r="F1345" s="200"/>
      <c r="G1345" s="205">
        <f t="shared" si="20"/>
        <v>0</v>
      </c>
    </row>
    <row r="1346" spans="1:7" s="178" customFormat="1" ht="27.75" customHeight="1" hidden="1">
      <c r="A1346" s="206">
        <v>2240504</v>
      </c>
      <c r="B1346" s="207" t="s">
        <v>1318</v>
      </c>
      <c r="C1346" s="203"/>
      <c r="D1346" s="204"/>
      <c r="E1346" s="199"/>
      <c r="F1346" s="200"/>
      <c r="G1346" s="205">
        <f t="shared" si="20"/>
        <v>0</v>
      </c>
    </row>
    <row r="1347" spans="1:7" s="178" customFormat="1" ht="27.75" customHeight="1" hidden="1">
      <c r="A1347" s="206">
        <v>2240505</v>
      </c>
      <c r="B1347" s="207" t="s">
        <v>1319</v>
      </c>
      <c r="C1347" s="203"/>
      <c r="D1347" s="204"/>
      <c r="E1347" s="199"/>
      <c r="F1347" s="200"/>
      <c r="G1347" s="205">
        <f t="shared" si="20"/>
        <v>0</v>
      </c>
    </row>
    <row r="1348" spans="1:7" s="178" customFormat="1" ht="27.75" customHeight="1" hidden="1">
      <c r="A1348" s="206">
        <v>2240506</v>
      </c>
      <c r="B1348" s="207" t="s">
        <v>1320</v>
      </c>
      <c r="C1348" s="203"/>
      <c r="D1348" s="204"/>
      <c r="E1348" s="199"/>
      <c r="F1348" s="200"/>
      <c r="G1348" s="205">
        <f t="shared" si="20"/>
        <v>0</v>
      </c>
    </row>
    <row r="1349" spans="1:7" s="178" customFormat="1" ht="27.75" customHeight="1" hidden="1">
      <c r="A1349" s="206">
        <v>2240507</v>
      </c>
      <c r="B1349" s="207" t="s">
        <v>1321</v>
      </c>
      <c r="C1349" s="203"/>
      <c r="D1349" s="204"/>
      <c r="E1349" s="199"/>
      <c r="F1349" s="200"/>
      <c r="G1349" s="205">
        <f t="shared" si="20"/>
        <v>0</v>
      </c>
    </row>
    <row r="1350" spans="1:7" s="178" customFormat="1" ht="27.75" customHeight="1" hidden="1">
      <c r="A1350" s="206">
        <v>2240508</v>
      </c>
      <c r="B1350" s="207" t="s">
        <v>1322</v>
      </c>
      <c r="C1350" s="203"/>
      <c r="D1350" s="204"/>
      <c r="E1350" s="199"/>
      <c r="F1350" s="200"/>
      <c r="G1350" s="205">
        <f t="shared" si="20"/>
        <v>0</v>
      </c>
    </row>
    <row r="1351" spans="1:7" s="178" customFormat="1" ht="27.75" customHeight="1" hidden="1">
      <c r="A1351" s="206">
        <v>2240509</v>
      </c>
      <c r="B1351" s="207" t="s">
        <v>1323</v>
      </c>
      <c r="C1351" s="203"/>
      <c r="D1351" s="204"/>
      <c r="E1351" s="199"/>
      <c r="F1351" s="200"/>
      <c r="G1351" s="205">
        <f aca="true" t="shared" si="21" ref="G1351:G1414">D1351+E1351+F1351</f>
        <v>0</v>
      </c>
    </row>
    <row r="1352" spans="1:7" s="178" customFormat="1" ht="27.75" customHeight="1" hidden="1">
      <c r="A1352" s="206">
        <v>2240510</v>
      </c>
      <c r="B1352" s="207" t="s">
        <v>1324</v>
      </c>
      <c r="C1352" s="203"/>
      <c r="D1352" s="204"/>
      <c r="E1352" s="199"/>
      <c r="F1352" s="200"/>
      <c r="G1352" s="205">
        <f t="shared" si="21"/>
        <v>0</v>
      </c>
    </row>
    <row r="1353" spans="1:7" s="178" customFormat="1" ht="27.75" customHeight="1" hidden="1">
      <c r="A1353" s="206">
        <v>2240550</v>
      </c>
      <c r="B1353" s="207" t="s">
        <v>1325</v>
      </c>
      <c r="C1353" s="203"/>
      <c r="D1353" s="204"/>
      <c r="E1353" s="199"/>
      <c r="F1353" s="200"/>
      <c r="G1353" s="205">
        <f t="shared" si="21"/>
        <v>0</v>
      </c>
    </row>
    <row r="1354" spans="1:7" s="178" customFormat="1" ht="27.75" customHeight="1" hidden="1">
      <c r="A1354" s="206">
        <v>2240599</v>
      </c>
      <c r="B1354" s="207" t="s">
        <v>1326</v>
      </c>
      <c r="C1354" s="203"/>
      <c r="D1354" s="204"/>
      <c r="E1354" s="199"/>
      <c r="F1354" s="200"/>
      <c r="G1354" s="205">
        <f t="shared" si="21"/>
        <v>0</v>
      </c>
    </row>
    <row r="1355" spans="1:7" s="178" customFormat="1" ht="27.75" customHeight="1" hidden="1">
      <c r="A1355" s="206">
        <v>22406</v>
      </c>
      <c r="B1355" s="207" t="s">
        <v>1327</v>
      </c>
      <c r="C1355" s="203"/>
      <c r="D1355" s="204"/>
      <c r="E1355" s="199"/>
      <c r="F1355" s="200"/>
      <c r="G1355" s="205">
        <f t="shared" si="21"/>
        <v>0</v>
      </c>
    </row>
    <row r="1356" spans="1:7" s="178" customFormat="1" ht="27.75" customHeight="1" hidden="1">
      <c r="A1356" s="206">
        <v>2240601</v>
      </c>
      <c r="B1356" s="207" t="s">
        <v>1328</v>
      </c>
      <c r="C1356" s="203"/>
      <c r="D1356" s="204"/>
      <c r="E1356" s="199"/>
      <c r="F1356" s="200"/>
      <c r="G1356" s="205">
        <f t="shared" si="21"/>
        <v>0</v>
      </c>
    </row>
    <row r="1357" spans="1:7" s="178" customFormat="1" ht="27.75" customHeight="1" hidden="1">
      <c r="A1357" s="206">
        <v>2240602</v>
      </c>
      <c r="B1357" s="207" t="s">
        <v>1329</v>
      </c>
      <c r="C1357" s="203"/>
      <c r="D1357" s="204"/>
      <c r="E1357" s="199"/>
      <c r="F1357" s="200"/>
      <c r="G1357" s="205">
        <f t="shared" si="21"/>
        <v>0</v>
      </c>
    </row>
    <row r="1358" spans="1:7" s="178" customFormat="1" ht="27.75" customHeight="1" hidden="1">
      <c r="A1358" s="206">
        <v>2240699</v>
      </c>
      <c r="B1358" s="207" t="s">
        <v>1330</v>
      </c>
      <c r="C1358" s="203"/>
      <c r="D1358" s="204"/>
      <c r="E1358" s="199"/>
      <c r="F1358" s="200"/>
      <c r="G1358" s="205">
        <f t="shared" si="21"/>
        <v>0</v>
      </c>
    </row>
    <row r="1359" spans="1:7" s="178" customFormat="1" ht="27.75" customHeight="1" hidden="1">
      <c r="A1359" s="206">
        <v>22407</v>
      </c>
      <c r="B1359" s="207" t="s">
        <v>1331</v>
      </c>
      <c r="C1359" s="203"/>
      <c r="D1359" s="204"/>
      <c r="E1359" s="199"/>
      <c r="F1359" s="200"/>
      <c r="G1359" s="205">
        <f t="shared" si="21"/>
        <v>0</v>
      </c>
    </row>
    <row r="1360" spans="1:7" s="178" customFormat="1" ht="27.75" customHeight="1" hidden="1">
      <c r="A1360" s="206">
        <v>2240701</v>
      </c>
      <c r="B1360" s="207" t="s">
        <v>1332</v>
      </c>
      <c r="C1360" s="203"/>
      <c r="D1360" s="204"/>
      <c r="E1360" s="199"/>
      <c r="F1360" s="200"/>
      <c r="G1360" s="205">
        <f t="shared" si="21"/>
        <v>0</v>
      </c>
    </row>
    <row r="1361" spans="1:7" s="178" customFormat="1" ht="27.75" customHeight="1" hidden="1">
      <c r="A1361" s="206">
        <v>2240702</v>
      </c>
      <c r="B1361" s="207" t="s">
        <v>1333</v>
      </c>
      <c r="C1361" s="203"/>
      <c r="D1361" s="204"/>
      <c r="E1361" s="199"/>
      <c r="F1361" s="200"/>
      <c r="G1361" s="205">
        <f t="shared" si="21"/>
        <v>0</v>
      </c>
    </row>
    <row r="1362" spans="1:7" s="178" customFormat="1" ht="27.75" customHeight="1" hidden="1">
      <c r="A1362" s="206">
        <v>2240703</v>
      </c>
      <c r="B1362" s="207" t="s">
        <v>1334</v>
      </c>
      <c r="C1362" s="203"/>
      <c r="D1362" s="204"/>
      <c r="E1362" s="199"/>
      <c r="F1362" s="200"/>
      <c r="G1362" s="205">
        <f t="shared" si="21"/>
        <v>0</v>
      </c>
    </row>
    <row r="1363" spans="1:7" s="178" customFormat="1" ht="27.75" customHeight="1" hidden="1">
      <c r="A1363" s="206">
        <v>2240704</v>
      </c>
      <c r="B1363" s="207" t="s">
        <v>1335</v>
      </c>
      <c r="C1363" s="203"/>
      <c r="D1363" s="204"/>
      <c r="E1363" s="199"/>
      <c r="F1363" s="200"/>
      <c r="G1363" s="205">
        <f t="shared" si="21"/>
        <v>0</v>
      </c>
    </row>
    <row r="1364" spans="1:7" s="178" customFormat="1" ht="27.75" customHeight="1" hidden="1">
      <c r="A1364" s="206">
        <v>2240799</v>
      </c>
      <c r="B1364" s="207" t="s">
        <v>1336</v>
      </c>
      <c r="C1364" s="203"/>
      <c r="D1364" s="204"/>
      <c r="E1364" s="199"/>
      <c r="F1364" s="200"/>
      <c r="G1364" s="205">
        <f t="shared" si="21"/>
        <v>0</v>
      </c>
    </row>
    <row r="1365" spans="1:7" s="178" customFormat="1" ht="27.75" customHeight="1" hidden="1">
      <c r="A1365" s="206">
        <v>22499</v>
      </c>
      <c r="B1365" s="207" t="s">
        <v>1337</v>
      </c>
      <c r="C1365" s="203"/>
      <c r="D1365" s="204"/>
      <c r="E1365" s="199"/>
      <c r="F1365" s="200"/>
      <c r="G1365" s="205">
        <f t="shared" si="21"/>
        <v>0</v>
      </c>
    </row>
    <row r="1366" spans="1:7" s="178" customFormat="1" ht="27.75" customHeight="1">
      <c r="A1366" s="206">
        <v>227</v>
      </c>
      <c r="B1366" s="207" t="s">
        <v>1338</v>
      </c>
      <c r="C1366" s="203">
        <v>0</v>
      </c>
      <c r="D1366" s="204">
        <v>1000</v>
      </c>
      <c r="E1366" s="199"/>
      <c r="F1366" s="200"/>
      <c r="G1366" s="205">
        <f t="shared" si="21"/>
        <v>1000</v>
      </c>
    </row>
    <row r="1367" spans="1:7" s="178" customFormat="1" ht="27.75" customHeight="1">
      <c r="A1367" s="206">
        <v>229</v>
      </c>
      <c r="B1367" s="207" t="s">
        <v>491</v>
      </c>
      <c r="C1367" s="203">
        <v>2000</v>
      </c>
      <c r="D1367" s="204"/>
      <c r="E1367" s="199"/>
      <c r="F1367" s="200"/>
      <c r="G1367" s="205">
        <f t="shared" si="21"/>
        <v>0</v>
      </c>
    </row>
    <row r="1368" spans="1:7" s="178" customFormat="1" ht="27.75" customHeight="1" hidden="1">
      <c r="A1368" s="206">
        <v>22902</v>
      </c>
      <c r="B1368" s="207" t="s">
        <v>1339</v>
      </c>
      <c r="C1368" s="203"/>
      <c r="D1368" s="204"/>
      <c r="E1368" s="199"/>
      <c r="F1368" s="200"/>
      <c r="G1368" s="205">
        <f t="shared" si="21"/>
        <v>0</v>
      </c>
    </row>
    <row r="1369" spans="1:7" s="178" customFormat="1" ht="27.75" customHeight="1">
      <c r="A1369" s="206">
        <v>22999</v>
      </c>
      <c r="B1369" s="207" t="s">
        <v>491</v>
      </c>
      <c r="C1369" s="203">
        <v>2000</v>
      </c>
      <c r="D1369" s="204"/>
      <c r="E1369" s="199"/>
      <c r="F1369" s="200"/>
      <c r="G1369" s="205">
        <f t="shared" si="21"/>
        <v>0</v>
      </c>
    </row>
    <row r="1370" spans="1:7" s="178" customFormat="1" ht="27.75" customHeight="1">
      <c r="A1370" s="206">
        <v>2299901</v>
      </c>
      <c r="B1370" s="207" t="s">
        <v>491</v>
      </c>
      <c r="C1370" s="203">
        <v>2000</v>
      </c>
      <c r="D1370" s="204"/>
      <c r="E1370" s="199"/>
      <c r="F1370" s="200"/>
      <c r="G1370" s="205">
        <f t="shared" si="21"/>
        <v>0</v>
      </c>
    </row>
    <row r="1371" spans="1:7" s="178" customFormat="1" ht="27.75" customHeight="1">
      <c r="A1371" s="206">
        <v>230</v>
      </c>
      <c r="B1371" s="207" t="s">
        <v>1340</v>
      </c>
      <c r="C1371" s="203">
        <v>0.0419</v>
      </c>
      <c r="D1371" s="204">
        <v>3579.57</v>
      </c>
      <c r="E1371" s="210"/>
      <c r="F1371" s="211"/>
      <c r="G1371" s="205">
        <f>G1441+G1463</f>
        <v>3572.3</v>
      </c>
    </row>
    <row r="1372" spans="1:7" s="178" customFormat="1" ht="27.75" customHeight="1" hidden="1">
      <c r="A1372" s="206">
        <v>23001</v>
      </c>
      <c r="B1372" s="207" t="s">
        <v>1341</v>
      </c>
      <c r="C1372" s="203"/>
      <c r="D1372" s="204"/>
      <c r="E1372" s="199"/>
      <c r="F1372" s="200"/>
      <c r="G1372" s="205">
        <f t="shared" si="21"/>
        <v>0</v>
      </c>
    </row>
    <row r="1373" spans="1:7" s="178" customFormat="1" ht="27.75" customHeight="1" hidden="1">
      <c r="A1373" s="206">
        <v>2300102</v>
      </c>
      <c r="B1373" s="207" t="s">
        <v>1342</v>
      </c>
      <c r="C1373" s="203"/>
      <c r="D1373" s="204"/>
      <c r="E1373" s="199"/>
      <c r="F1373" s="200"/>
      <c r="G1373" s="205">
        <f t="shared" si="21"/>
        <v>0</v>
      </c>
    </row>
    <row r="1374" spans="1:7" s="178" customFormat="1" ht="27.75" customHeight="1" hidden="1">
      <c r="A1374" s="206">
        <v>2300103</v>
      </c>
      <c r="B1374" s="207" t="s">
        <v>1343</v>
      </c>
      <c r="C1374" s="203"/>
      <c r="D1374" s="204"/>
      <c r="E1374" s="199"/>
      <c r="F1374" s="200"/>
      <c r="G1374" s="205">
        <f t="shared" si="21"/>
        <v>0</v>
      </c>
    </row>
    <row r="1375" spans="1:7" s="178" customFormat="1" ht="27.75" customHeight="1" hidden="1">
      <c r="A1375" s="206">
        <v>2300104</v>
      </c>
      <c r="B1375" s="207" t="s">
        <v>1344</v>
      </c>
      <c r="C1375" s="203"/>
      <c r="D1375" s="204"/>
      <c r="E1375" s="199"/>
      <c r="F1375" s="200"/>
      <c r="G1375" s="205">
        <f t="shared" si="21"/>
        <v>0</v>
      </c>
    </row>
    <row r="1376" spans="1:7" s="178" customFormat="1" ht="27.75" customHeight="1" hidden="1">
      <c r="A1376" s="206">
        <v>2300105</v>
      </c>
      <c r="B1376" s="207" t="s">
        <v>1345</v>
      </c>
      <c r="C1376" s="203"/>
      <c r="D1376" s="204"/>
      <c r="E1376" s="199"/>
      <c r="F1376" s="200"/>
      <c r="G1376" s="205">
        <f t="shared" si="21"/>
        <v>0</v>
      </c>
    </row>
    <row r="1377" spans="1:7" s="178" customFormat="1" ht="27.75" customHeight="1" hidden="1">
      <c r="A1377" s="206">
        <v>2300106</v>
      </c>
      <c r="B1377" s="207" t="s">
        <v>1346</v>
      </c>
      <c r="C1377" s="203"/>
      <c r="D1377" s="204"/>
      <c r="E1377" s="199"/>
      <c r="F1377" s="200"/>
      <c r="G1377" s="205">
        <f t="shared" si="21"/>
        <v>0</v>
      </c>
    </row>
    <row r="1378" spans="1:7" s="178" customFormat="1" ht="27.75" customHeight="1" hidden="1">
      <c r="A1378" s="206">
        <v>2300199</v>
      </c>
      <c r="B1378" s="207" t="s">
        <v>1347</v>
      </c>
      <c r="C1378" s="203"/>
      <c r="D1378" s="204"/>
      <c r="E1378" s="199"/>
      <c r="F1378" s="200"/>
      <c r="G1378" s="205">
        <f t="shared" si="21"/>
        <v>0</v>
      </c>
    </row>
    <row r="1379" spans="1:7" s="178" customFormat="1" ht="27.75" customHeight="1" hidden="1">
      <c r="A1379" s="206">
        <v>23002</v>
      </c>
      <c r="B1379" s="207" t="s">
        <v>1348</v>
      </c>
      <c r="C1379" s="203"/>
      <c r="D1379" s="204"/>
      <c r="E1379" s="199"/>
      <c r="F1379" s="200"/>
      <c r="G1379" s="205">
        <f t="shared" si="21"/>
        <v>0</v>
      </c>
    </row>
    <row r="1380" spans="1:7" s="178" customFormat="1" ht="27.75" customHeight="1" hidden="1">
      <c r="A1380" s="206">
        <v>2300201</v>
      </c>
      <c r="B1380" s="207" t="s">
        <v>1349</v>
      </c>
      <c r="C1380" s="203"/>
      <c r="D1380" s="204"/>
      <c r="E1380" s="199"/>
      <c r="F1380" s="200"/>
      <c r="G1380" s="205">
        <f t="shared" si="21"/>
        <v>0</v>
      </c>
    </row>
    <row r="1381" spans="1:7" s="178" customFormat="1" ht="27.75" customHeight="1" hidden="1">
      <c r="A1381" s="206">
        <v>2300202</v>
      </c>
      <c r="B1381" s="207" t="s">
        <v>1350</v>
      </c>
      <c r="C1381" s="203"/>
      <c r="D1381" s="204"/>
      <c r="E1381" s="199"/>
      <c r="F1381" s="200"/>
      <c r="G1381" s="205">
        <f t="shared" si="21"/>
        <v>0</v>
      </c>
    </row>
    <row r="1382" spans="1:7" s="178" customFormat="1" ht="27.75" customHeight="1" hidden="1">
      <c r="A1382" s="206">
        <v>2300207</v>
      </c>
      <c r="B1382" s="207" t="s">
        <v>1351</v>
      </c>
      <c r="C1382" s="203"/>
      <c r="D1382" s="204"/>
      <c r="E1382" s="199"/>
      <c r="F1382" s="200"/>
      <c r="G1382" s="205">
        <f t="shared" si="21"/>
        <v>0</v>
      </c>
    </row>
    <row r="1383" spans="1:7" s="178" customFormat="1" ht="27.75" customHeight="1" hidden="1">
      <c r="A1383" s="206">
        <v>2300208</v>
      </c>
      <c r="B1383" s="207" t="s">
        <v>1352</v>
      </c>
      <c r="C1383" s="203"/>
      <c r="D1383" s="204"/>
      <c r="E1383" s="199"/>
      <c r="F1383" s="200"/>
      <c r="G1383" s="205">
        <f t="shared" si="21"/>
        <v>0</v>
      </c>
    </row>
    <row r="1384" spans="1:7" s="178" customFormat="1" ht="27.75" customHeight="1" hidden="1">
      <c r="A1384" s="206">
        <v>2300212</v>
      </c>
      <c r="B1384" s="207" t="s">
        <v>1353</v>
      </c>
      <c r="C1384" s="203"/>
      <c r="D1384" s="204"/>
      <c r="E1384" s="199"/>
      <c r="F1384" s="200"/>
      <c r="G1384" s="205">
        <f t="shared" si="21"/>
        <v>0</v>
      </c>
    </row>
    <row r="1385" spans="1:7" s="178" customFormat="1" ht="27.75" customHeight="1" hidden="1">
      <c r="A1385" s="206">
        <v>2300214</v>
      </c>
      <c r="B1385" s="207" t="s">
        <v>1354</v>
      </c>
      <c r="C1385" s="203"/>
      <c r="D1385" s="204"/>
      <c r="E1385" s="199"/>
      <c r="F1385" s="200"/>
      <c r="G1385" s="205">
        <f t="shared" si="21"/>
        <v>0</v>
      </c>
    </row>
    <row r="1386" spans="1:7" s="178" customFormat="1" ht="27.75" customHeight="1" hidden="1">
      <c r="A1386" s="206">
        <v>2300215</v>
      </c>
      <c r="B1386" s="207" t="s">
        <v>1355</v>
      </c>
      <c r="C1386" s="203"/>
      <c r="D1386" s="204"/>
      <c r="E1386" s="199"/>
      <c r="F1386" s="200"/>
      <c r="G1386" s="205">
        <f t="shared" si="21"/>
        <v>0</v>
      </c>
    </row>
    <row r="1387" spans="1:7" s="178" customFormat="1" ht="27.75" customHeight="1" hidden="1">
      <c r="A1387" s="206">
        <v>2300220</v>
      </c>
      <c r="B1387" s="207" t="s">
        <v>1356</v>
      </c>
      <c r="C1387" s="203"/>
      <c r="D1387" s="204"/>
      <c r="E1387" s="199"/>
      <c r="F1387" s="200"/>
      <c r="G1387" s="205">
        <f t="shared" si="21"/>
        <v>0</v>
      </c>
    </row>
    <row r="1388" spans="1:7" s="178" customFormat="1" ht="27.75" customHeight="1" hidden="1">
      <c r="A1388" s="206">
        <v>2300221</v>
      </c>
      <c r="B1388" s="207" t="s">
        <v>1357</v>
      </c>
      <c r="C1388" s="203"/>
      <c r="D1388" s="204"/>
      <c r="E1388" s="199"/>
      <c r="F1388" s="200"/>
      <c r="G1388" s="205">
        <f t="shared" si="21"/>
        <v>0</v>
      </c>
    </row>
    <row r="1389" spans="1:7" s="178" customFormat="1" ht="27.75" customHeight="1" hidden="1">
      <c r="A1389" s="206">
        <v>2300222</v>
      </c>
      <c r="B1389" s="207" t="s">
        <v>1358</v>
      </c>
      <c r="C1389" s="203"/>
      <c r="D1389" s="204"/>
      <c r="E1389" s="199"/>
      <c r="F1389" s="200"/>
      <c r="G1389" s="205">
        <f t="shared" si="21"/>
        <v>0</v>
      </c>
    </row>
    <row r="1390" spans="1:7" ht="27.75" customHeight="1" hidden="1">
      <c r="A1390" s="206">
        <v>2300223</v>
      </c>
      <c r="B1390" s="207" t="s">
        <v>1359</v>
      </c>
      <c r="C1390" s="203"/>
      <c r="D1390" s="204"/>
      <c r="E1390" s="210"/>
      <c r="F1390" s="211"/>
      <c r="G1390" s="205">
        <f t="shared" si="21"/>
        <v>0</v>
      </c>
    </row>
    <row r="1391" spans="1:7" ht="27.75" customHeight="1" hidden="1">
      <c r="A1391" s="206">
        <v>2300224</v>
      </c>
      <c r="B1391" s="207" t="s">
        <v>1360</v>
      </c>
      <c r="C1391" s="203"/>
      <c r="D1391" s="204"/>
      <c r="E1391" s="210"/>
      <c r="F1391" s="211"/>
      <c r="G1391" s="205">
        <f t="shared" si="21"/>
        <v>0</v>
      </c>
    </row>
    <row r="1392" spans="1:7" ht="27.75" customHeight="1" hidden="1">
      <c r="A1392" s="206">
        <v>2300225</v>
      </c>
      <c r="B1392" s="207" t="s">
        <v>1361</v>
      </c>
      <c r="C1392" s="203"/>
      <c r="D1392" s="204"/>
      <c r="E1392" s="210"/>
      <c r="F1392" s="211"/>
      <c r="G1392" s="205">
        <f t="shared" si="21"/>
        <v>0</v>
      </c>
    </row>
    <row r="1393" spans="1:7" ht="27.75" customHeight="1" hidden="1">
      <c r="A1393" s="206">
        <v>2300226</v>
      </c>
      <c r="B1393" s="207" t="s">
        <v>1362</v>
      </c>
      <c r="C1393" s="203"/>
      <c r="D1393" s="204"/>
      <c r="E1393" s="210"/>
      <c r="F1393" s="211"/>
      <c r="G1393" s="205">
        <f t="shared" si="21"/>
        <v>0</v>
      </c>
    </row>
    <row r="1394" spans="1:7" ht="27.75" customHeight="1" hidden="1">
      <c r="A1394" s="206">
        <v>2300227</v>
      </c>
      <c r="B1394" s="207" t="s">
        <v>1363</v>
      </c>
      <c r="C1394" s="203"/>
      <c r="D1394" s="204"/>
      <c r="E1394" s="210"/>
      <c r="F1394" s="211"/>
      <c r="G1394" s="205">
        <f t="shared" si="21"/>
        <v>0</v>
      </c>
    </row>
    <row r="1395" spans="1:7" ht="27.75" customHeight="1" hidden="1">
      <c r="A1395" s="206">
        <v>2300228</v>
      </c>
      <c r="B1395" s="207" t="s">
        <v>1364</v>
      </c>
      <c r="C1395" s="203"/>
      <c r="D1395" s="204"/>
      <c r="E1395" s="210"/>
      <c r="F1395" s="211"/>
      <c r="G1395" s="205">
        <f t="shared" si="21"/>
        <v>0</v>
      </c>
    </row>
    <row r="1396" spans="1:7" ht="27.75" customHeight="1" hidden="1">
      <c r="A1396" s="206">
        <v>2300229</v>
      </c>
      <c r="B1396" s="207" t="s">
        <v>1365</v>
      </c>
      <c r="C1396" s="203"/>
      <c r="D1396" s="204"/>
      <c r="E1396" s="210"/>
      <c r="F1396" s="211"/>
      <c r="G1396" s="205">
        <f t="shared" si="21"/>
        <v>0</v>
      </c>
    </row>
    <row r="1397" spans="1:7" ht="27.75" customHeight="1" hidden="1">
      <c r="A1397" s="206">
        <v>2300230</v>
      </c>
      <c r="B1397" s="207" t="s">
        <v>1366</v>
      </c>
      <c r="C1397" s="203"/>
      <c r="D1397" s="204"/>
      <c r="E1397" s="210"/>
      <c r="F1397" s="211"/>
      <c r="G1397" s="205">
        <f t="shared" si="21"/>
        <v>0</v>
      </c>
    </row>
    <row r="1398" spans="1:7" ht="27.75" customHeight="1" hidden="1">
      <c r="A1398" s="206">
        <v>2300231</v>
      </c>
      <c r="B1398" s="207" t="s">
        <v>1367</v>
      </c>
      <c r="C1398" s="203"/>
      <c r="D1398" s="204"/>
      <c r="E1398" s="210"/>
      <c r="F1398" s="211"/>
      <c r="G1398" s="205">
        <f t="shared" si="21"/>
        <v>0</v>
      </c>
    </row>
    <row r="1399" spans="1:7" ht="27.75" customHeight="1" hidden="1">
      <c r="A1399" s="206">
        <v>2300241</v>
      </c>
      <c r="B1399" s="207" t="s">
        <v>1368</v>
      </c>
      <c r="C1399" s="203"/>
      <c r="D1399" s="204"/>
      <c r="E1399" s="210"/>
      <c r="F1399" s="211"/>
      <c r="G1399" s="205">
        <f t="shared" si="21"/>
        <v>0</v>
      </c>
    </row>
    <row r="1400" spans="1:7" ht="27.75" customHeight="1" hidden="1">
      <c r="A1400" s="206">
        <v>2300242</v>
      </c>
      <c r="B1400" s="207" t="s">
        <v>1369</v>
      </c>
      <c r="C1400" s="203"/>
      <c r="D1400" s="204"/>
      <c r="E1400" s="210"/>
      <c r="F1400" s="211"/>
      <c r="G1400" s="205">
        <f t="shared" si="21"/>
        <v>0</v>
      </c>
    </row>
    <row r="1401" spans="1:7" ht="27.75" customHeight="1" hidden="1">
      <c r="A1401" s="206">
        <v>2300243</v>
      </c>
      <c r="B1401" s="207" t="s">
        <v>1370</v>
      </c>
      <c r="C1401" s="203"/>
      <c r="D1401" s="204"/>
      <c r="E1401" s="210"/>
      <c r="F1401" s="211"/>
      <c r="G1401" s="205">
        <f t="shared" si="21"/>
        <v>0</v>
      </c>
    </row>
    <row r="1402" spans="1:7" ht="27.75" customHeight="1" hidden="1">
      <c r="A1402" s="206">
        <v>2300244</v>
      </c>
      <c r="B1402" s="207" t="s">
        <v>1371</v>
      </c>
      <c r="C1402" s="203"/>
      <c r="D1402" s="204"/>
      <c r="E1402" s="210"/>
      <c r="F1402" s="211"/>
      <c r="G1402" s="205">
        <f t="shared" si="21"/>
        <v>0</v>
      </c>
    </row>
    <row r="1403" spans="1:7" ht="27.75" customHeight="1" hidden="1">
      <c r="A1403" s="206">
        <v>2300245</v>
      </c>
      <c r="B1403" s="207" t="s">
        <v>1372</v>
      </c>
      <c r="C1403" s="203"/>
      <c r="D1403" s="204"/>
      <c r="E1403" s="210"/>
      <c r="F1403" s="211"/>
      <c r="G1403" s="205">
        <f t="shared" si="21"/>
        <v>0</v>
      </c>
    </row>
    <row r="1404" spans="1:7" ht="27.75" customHeight="1" hidden="1">
      <c r="A1404" s="206">
        <v>2300246</v>
      </c>
      <c r="B1404" s="207" t="s">
        <v>1373</v>
      </c>
      <c r="C1404" s="203"/>
      <c r="D1404" s="204"/>
      <c r="E1404" s="210"/>
      <c r="F1404" s="211"/>
      <c r="G1404" s="205">
        <f t="shared" si="21"/>
        <v>0</v>
      </c>
    </row>
    <row r="1405" spans="1:7" ht="27.75" customHeight="1" hidden="1">
      <c r="A1405" s="206">
        <v>2300247</v>
      </c>
      <c r="B1405" s="207" t="s">
        <v>1374</v>
      </c>
      <c r="C1405" s="203"/>
      <c r="D1405" s="204"/>
      <c r="E1405" s="210"/>
      <c r="F1405" s="211"/>
      <c r="G1405" s="205">
        <f t="shared" si="21"/>
        <v>0</v>
      </c>
    </row>
    <row r="1406" spans="1:7" ht="27.75" customHeight="1" hidden="1">
      <c r="A1406" s="206">
        <v>2300248</v>
      </c>
      <c r="B1406" s="207" t="s">
        <v>1375</v>
      </c>
      <c r="C1406" s="203"/>
      <c r="D1406" s="204"/>
      <c r="E1406" s="210"/>
      <c r="F1406" s="211"/>
      <c r="G1406" s="205">
        <f t="shared" si="21"/>
        <v>0</v>
      </c>
    </row>
    <row r="1407" spans="1:7" ht="27.75" customHeight="1" hidden="1">
      <c r="A1407" s="206">
        <v>2300249</v>
      </c>
      <c r="B1407" s="207" t="s">
        <v>1376</v>
      </c>
      <c r="C1407" s="203"/>
      <c r="D1407" s="204"/>
      <c r="E1407" s="210"/>
      <c r="F1407" s="211"/>
      <c r="G1407" s="205">
        <f t="shared" si="21"/>
        <v>0</v>
      </c>
    </row>
    <row r="1408" spans="1:7" ht="27.75" customHeight="1" hidden="1">
      <c r="A1408" s="206">
        <v>2300250</v>
      </c>
      <c r="B1408" s="207" t="s">
        <v>1377</v>
      </c>
      <c r="C1408" s="203"/>
      <c r="D1408" s="204"/>
      <c r="E1408" s="210"/>
      <c r="F1408" s="211"/>
      <c r="G1408" s="205">
        <f t="shared" si="21"/>
        <v>0</v>
      </c>
    </row>
    <row r="1409" spans="1:7" ht="27.75" customHeight="1" hidden="1">
      <c r="A1409" s="206">
        <v>2300251</v>
      </c>
      <c r="B1409" s="207" t="s">
        <v>1378</v>
      </c>
      <c r="C1409" s="203"/>
      <c r="D1409" s="204"/>
      <c r="E1409" s="210"/>
      <c r="F1409" s="211"/>
      <c r="G1409" s="205">
        <f t="shared" si="21"/>
        <v>0</v>
      </c>
    </row>
    <row r="1410" spans="1:7" ht="27.75" customHeight="1" hidden="1">
      <c r="A1410" s="206">
        <v>2300252</v>
      </c>
      <c r="B1410" s="207" t="s">
        <v>1379</v>
      </c>
      <c r="C1410" s="203"/>
      <c r="D1410" s="204"/>
      <c r="E1410" s="210"/>
      <c r="F1410" s="211"/>
      <c r="G1410" s="205">
        <f t="shared" si="21"/>
        <v>0</v>
      </c>
    </row>
    <row r="1411" spans="1:7" ht="27.75" customHeight="1" hidden="1">
      <c r="A1411" s="206">
        <v>2300253</v>
      </c>
      <c r="B1411" s="207" t="s">
        <v>1380</v>
      </c>
      <c r="C1411" s="203"/>
      <c r="D1411" s="204"/>
      <c r="E1411" s="210"/>
      <c r="F1411" s="211"/>
      <c r="G1411" s="205">
        <f t="shared" si="21"/>
        <v>0</v>
      </c>
    </row>
    <row r="1412" spans="1:7" ht="27.75" customHeight="1" hidden="1">
      <c r="A1412" s="206">
        <v>2300254</v>
      </c>
      <c r="B1412" s="207" t="s">
        <v>1381</v>
      </c>
      <c r="C1412" s="203"/>
      <c r="D1412" s="204"/>
      <c r="E1412" s="210"/>
      <c r="F1412" s="211"/>
      <c r="G1412" s="205">
        <f t="shared" si="21"/>
        <v>0</v>
      </c>
    </row>
    <row r="1413" spans="1:7" ht="27.75" customHeight="1" hidden="1">
      <c r="A1413" s="206">
        <v>2300255</v>
      </c>
      <c r="B1413" s="207" t="s">
        <v>1382</v>
      </c>
      <c r="C1413" s="203"/>
      <c r="D1413" s="204"/>
      <c r="E1413" s="210"/>
      <c r="F1413" s="211"/>
      <c r="G1413" s="205">
        <f t="shared" si="21"/>
        <v>0</v>
      </c>
    </row>
    <row r="1414" spans="1:7" ht="27.75" customHeight="1" hidden="1">
      <c r="A1414" s="206">
        <v>2300256</v>
      </c>
      <c r="B1414" s="207" t="s">
        <v>1383</v>
      </c>
      <c r="C1414" s="203"/>
      <c r="D1414" s="204"/>
      <c r="E1414" s="210"/>
      <c r="F1414" s="211"/>
      <c r="G1414" s="205">
        <f t="shared" si="21"/>
        <v>0</v>
      </c>
    </row>
    <row r="1415" spans="1:7" ht="27.75" customHeight="1" hidden="1">
      <c r="A1415" s="206">
        <v>2300257</v>
      </c>
      <c r="B1415" s="207" t="s">
        <v>1384</v>
      </c>
      <c r="C1415" s="203"/>
      <c r="D1415" s="204"/>
      <c r="E1415" s="210"/>
      <c r="F1415" s="211"/>
      <c r="G1415" s="205">
        <f aca="true" t="shared" si="22" ref="G1415:G1475">D1415+E1415+F1415</f>
        <v>0</v>
      </c>
    </row>
    <row r="1416" spans="1:7" ht="27.75" customHeight="1" hidden="1">
      <c r="A1416" s="206">
        <v>2300258</v>
      </c>
      <c r="B1416" s="207" t="s">
        <v>1385</v>
      </c>
      <c r="C1416" s="203"/>
      <c r="D1416" s="204"/>
      <c r="E1416" s="210"/>
      <c r="F1416" s="211"/>
      <c r="G1416" s="205">
        <f t="shared" si="22"/>
        <v>0</v>
      </c>
    </row>
    <row r="1417" spans="1:7" ht="27.75" customHeight="1" hidden="1">
      <c r="A1417" s="206">
        <v>2300259</v>
      </c>
      <c r="B1417" s="207" t="s">
        <v>1386</v>
      </c>
      <c r="C1417" s="203"/>
      <c r="D1417" s="204"/>
      <c r="E1417" s="210"/>
      <c r="F1417" s="211"/>
      <c r="G1417" s="205">
        <f t="shared" si="22"/>
        <v>0</v>
      </c>
    </row>
    <row r="1418" spans="1:7" ht="27.75" customHeight="1" hidden="1">
      <c r="A1418" s="206">
        <v>2300260</v>
      </c>
      <c r="B1418" s="207" t="s">
        <v>1387</v>
      </c>
      <c r="C1418" s="203"/>
      <c r="D1418" s="204"/>
      <c r="E1418" s="210"/>
      <c r="F1418" s="211"/>
      <c r="G1418" s="205">
        <f t="shared" si="22"/>
        <v>0</v>
      </c>
    </row>
    <row r="1419" spans="1:7" ht="27.75" customHeight="1" hidden="1">
      <c r="A1419" s="206">
        <v>2300299</v>
      </c>
      <c r="B1419" s="207" t="s">
        <v>1388</v>
      </c>
      <c r="C1419" s="203"/>
      <c r="D1419" s="204"/>
      <c r="E1419" s="210"/>
      <c r="F1419" s="211"/>
      <c r="G1419" s="205">
        <f t="shared" si="22"/>
        <v>0</v>
      </c>
    </row>
    <row r="1420" spans="1:7" ht="27.75" customHeight="1" hidden="1">
      <c r="A1420" s="206">
        <v>23003</v>
      </c>
      <c r="B1420" s="207" t="s">
        <v>1389</v>
      </c>
      <c r="C1420" s="203"/>
      <c r="D1420" s="204"/>
      <c r="E1420" s="210"/>
      <c r="F1420" s="211"/>
      <c r="G1420" s="205">
        <f t="shared" si="22"/>
        <v>0</v>
      </c>
    </row>
    <row r="1421" spans="1:7" ht="27.75" customHeight="1" hidden="1">
      <c r="A1421" s="206">
        <v>2300301</v>
      </c>
      <c r="B1421" s="207" t="s">
        <v>1178</v>
      </c>
      <c r="C1421" s="203"/>
      <c r="D1421" s="204"/>
      <c r="E1421" s="210"/>
      <c r="F1421" s="211"/>
      <c r="G1421" s="205">
        <f t="shared" si="22"/>
        <v>0</v>
      </c>
    </row>
    <row r="1422" spans="1:7" ht="27.75" customHeight="1" hidden="1">
      <c r="A1422" s="206">
        <v>2300302</v>
      </c>
      <c r="B1422" s="207" t="s">
        <v>1390</v>
      </c>
      <c r="C1422" s="203"/>
      <c r="D1422" s="204"/>
      <c r="E1422" s="210"/>
      <c r="F1422" s="211"/>
      <c r="G1422" s="205">
        <f t="shared" si="22"/>
        <v>0</v>
      </c>
    </row>
    <row r="1423" spans="1:7" ht="27.75" customHeight="1" hidden="1">
      <c r="A1423" s="206">
        <v>2300303</v>
      </c>
      <c r="B1423" s="207" t="s">
        <v>1391</v>
      </c>
      <c r="C1423" s="203"/>
      <c r="D1423" s="204"/>
      <c r="E1423" s="210"/>
      <c r="F1423" s="211"/>
      <c r="G1423" s="205">
        <f t="shared" si="22"/>
        <v>0</v>
      </c>
    </row>
    <row r="1424" spans="1:7" ht="27.75" customHeight="1" hidden="1">
      <c r="A1424" s="206">
        <v>2300304</v>
      </c>
      <c r="B1424" s="207" t="s">
        <v>1392</v>
      </c>
      <c r="C1424" s="203"/>
      <c r="D1424" s="204"/>
      <c r="E1424" s="210"/>
      <c r="F1424" s="211"/>
      <c r="G1424" s="205">
        <f t="shared" si="22"/>
        <v>0</v>
      </c>
    </row>
    <row r="1425" spans="1:7" ht="27.75" customHeight="1" hidden="1">
      <c r="A1425" s="206">
        <v>2300305</v>
      </c>
      <c r="B1425" s="207" t="s">
        <v>1179</v>
      </c>
      <c r="C1425" s="203"/>
      <c r="D1425" s="204"/>
      <c r="E1425" s="210"/>
      <c r="F1425" s="211"/>
      <c r="G1425" s="205">
        <f t="shared" si="22"/>
        <v>0</v>
      </c>
    </row>
    <row r="1426" spans="1:7" ht="27.75" customHeight="1" hidden="1">
      <c r="A1426" s="206">
        <v>2300306</v>
      </c>
      <c r="B1426" s="207" t="s">
        <v>1393</v>
      </c>
      <c r="C1426" s="203"/>
      <c r="D1426" s="204"/>
      <c r="E1426" s="210"/>
      <c r="F1426" s="211"/>
      <c r="G1426" s="205">
        <f t="shared" si="22"/>
        <v>0</v>
      </c>
    </row>
    <row r="1427" spans="1:7" ht="27.75" customHeight="1" hidden="1">
      <c r="A1427" s="206">
        <v>2300307</v>
      </c>
      <c r="B1427" s="207" t="s">
        <v>1394</v>
      </c>
      <c r="C1427" s="203"/>
      <c r="D1427" s="204"/>
      <c r="E1427" s="210"/>
      <c r="F1427" s="211"/>
      <c r="G1427" s="205">
        <f t="shared" si="22"/>
        <v>0</v>
      </c>
    </row>
    <row r="1428" spans="1:7" ht="27.75" customHeight="1" hidden="1">
      <c r="A1428" s="206">
        <v>2300308</v>
      </c>
      <c r="B1428" s="207" t="s">
        <v>1395</v>
      </c>
      <c r="C1428" s="203"/>
      <c r="D1428" s="204"/>
      <c r="E1428" s="210"/>
      <c r="F1428" s="211"/>
      <c r="G1428" s="205">
        <f t="shared" si="22"/>
        <v>0</v>
      </c>
    </row>
    <row r="1429" spans="1:7" ht="27.75" customHeight="1" hidden="1">
      <c r="A1429" s="206">
        <v>2300310</v>
      </c>
      <c r="B1429" s="207" t="s">
        <v>1396</v>
      </c>
      <c r="C1429" s="203"/>
      <c r="D1429" s="204"/>
      <c r="E1429" s="210"/>
      <c r="F1429" s="211"/>
      <c r="G1429" s="205">
        <f t="shared" si="22"/>
        <v>0</v>
      </c>
    </row>
    <row r="1430" spans="1:7" ht="27.75" customHeight="1" hidden="1">
      <c r="A1430" s="206">
        <v>2300311</v>
      </c>
      <c r="B1430" s="207" t="s">
        <v>1182</v>
      </c>
      <c r="C1430" s="203"/>
      <c r="D1430" s="204"/>
      <c r="E1430" s="210"/>
      <c r="F1430" s="211"/>
      <c r="G1430" s="205">
        <f t="shared" si="22"/>
        <v>0</v>
      </c>
    </row>
    <row r="1431" spans="1:7" ht="27.75" customHeight="1" hidden="1">
      <c r="A1431" s="206">
        <v>2300312</v>
      </c>
      <c r="B1431" s="207" t="s">
        <v>1397</v>
      </c>
      <c r="C1431" s="203"/>
      <c r="D1431" s="204"/>
      <c r="E1431" s="210"/>
      <c r="F1431" s="211"/>
      <c r="G1431" s="205">
        <f t="shared" si="22"/>
        <v>0</v>
      </c>
    </row>
    <row r="1432" spans="1:7" ht="27.75" customHeight="1" hidden="1">
      <c r="A1432" s="206">
        <v>2300313</v>
      </c>
      <c r="B1432" s="207" t="s">
        <v>1398</v>
      </c>
      <c r="C1432" s="203"/>
      <c r="D1432" s="204"/>
      <c r="E1432" s="210"/>
      <c r="F1432" s="211"/>
      <c r="G1432" s="205">
        <f t="shared" si="22"/>
        <v>0</v>
      </c>
    </row>
    <row r="1433" spans="1:7" ht="27.75" customHeight="1" hidden="1">
      <c r="A1433" s="206">
        <v>2300314</v>
      </c>
      <c r="B1433" s="207" t="s">
        <v>1184</v>
      </c>
      <c r="C1433" s="203"/>
      <c r="D1433" s="204"/>
      <c r="E1433" s="210"/>
      <c r="F1433" s="211"/>
      <c r="G1433" s="205">
        <f t="shared" si="22"/>
        <v>0</v>
      </c>
    </row>
    <row r="1434" spans="1:7" ht="27.75" customHeight="1" hidden="1">
      <c r="A1434" s="206">
        <v>2300315</v>
      </c>
      <c r="B1434" s="207" t="s">
        <v>1399</v>
      </c>
      <c r="C1434" s="203"/>
      <c r="D1434" s="204"/>
      <c r="E1434" s="210"/>
      <c r="F1434" s="211"/>
      <c r="G1434" s="205">
        <f t="shared" si="22"/>
        <v>0</v>
      </c>
    </row>
    <row r="1435" spans="1:7" ht="27.75" customHeight="1" hidden="1">
      <c r="A1435" s="206">
        <v>2300316</v>
      </c>
      <c r="B1435" s="207" t="s">
        <v>1400</v>
      </c>
      <c r="C1435" s="203"/>
      <c r="D1435" s="204"/>
      <c r="E1435" s="210"/>
      <c r="F1435" s="211"/>
      <c r="G1435" s="205">
        <f t="shared" si="22"/>
        <v>0</v>
      </c>
    </row>
    <row r="1436" spans="1:7" ht="27.75" customHeight="1" hidden="1">
      <c r="A1436" s="206">
        <v>2300317</v>
      </c>
      <c r="B1436" s="207" t="s">
        <v>1401</v>
      </c>
      <c r="C1436" s="203"/>
      <c r="D1436" s="204"/>
      <c r="E1436" s="210"/>
      <c r="F1436" s="211"/>
      <c r="G1436" s="205">
        <f t="shared" si="22"/>
        <v>0</v>
      </c>
    </row>
    <row r="1437" spans="1:7" ht="27.75" customHeight="1" hidden="1">
      <c r="A1437" s="206">
        <v>2300320</v>
      </c>
      <c r="B1437" s="207" t="s">
        <v>1402</v>
      </c>
      <c r="C1437" s="203"/>
      <c r="D1437" s="204"/>
      <c r="E1437" s="210"/>
      <c r="F1437" s="211"/>
      <c r="G1437" s="205">
        <f t="shared" si="22"/>
        <v>0</v>
      </c>
    </row>
    <row r="1438" spans="1:7" ht="27.75" customHeight="1" hidden="1">
      <c r="A1438" s="206">
        <v>2300321</v>
      </c>
      <c r="B1438" s="207" t="s">
        <v>1185</v>
      </c>
      <c r="C1438" s="203"/>
      <c r="D1438" s="204"/>
      <c r="E1438" s="210"/>
      <c r="F1438" s="211"/>
      <c r="G1438" s="205">
        <f t="shared" si="22"/>
        <v>0</v>
      </c>
    </row>
    <row r="1439" spans="1:7" ht="27.75" customHeight="1" hidden="1">
      <c r="A1439" s="206">
        <v>2300322</v>
      </c>
      <c r="B1439" s="207" t="s">
        <v>1403</v>
      </c>
      <c r="C1439" s="203"/>
      <c r="D1439" s="204"/>
      <c r="E1439" s="210"/>
      <c r="F1439" s="211"/>
      <c r="G1439" s="205">
        <f t="shared" si="22"/>
        <v>0</v>
      </c>
    </row>
    <row r="1440" spans="1:7" ht="27.75" customHeight="1" hidden="1">
      <c r="A1440" s="206">
        <v>2300399</v>
      </c>
      <c r="B1440" s="207" t="s">
        <v>491</v>
      </c>
      <c r="C1440" s="203"/>
      <c r="D1440" s="204"/>
      <c r="E1440" s="210"/>
      <c r="F1440" s="211"/>
      <c r="G1440" s="205">
        <f t="shared" si="22"/>
        <v>0</v>
      </c>
    </row>
    <row r="1441" spans="1:7" ht="27.75" customHeight="1">
      <c r="A1441" s="206">
        <v>23006</v>
      </c>
      <c r="B1441" s="207" t="s">
        <v>1404</v>
      </c>
      <c r="C1441" s="203">
        <v>0.0419</v>
      </c>
      <c r="D1441" s="204">
        <v>3579.57</v>
      </c>
      <c r="E1441" s="210"/>
      <c r="F1441" s="211"/>
      <c r="G1441" s="205">
        <v>3558</v>
      </c>
    </row>
    <row r="1442" spans="1:7" ht="27.75" customHeight="1" hidden="1">
      <c r="A1442" s="206">
        <v>2300601</v>
      </c>
      <c r="B1442" s="207" t="s">
        <v>1405</v>
      </c>
      <c r="C1442" s="203"/>
      <c r="D1442" s="204"/>
      <c r="E1442" s="210"/>
      <c r="F1442" s="211"/>
      <c r="G1442" s="205">
        <f t="shared" si="22"/>
        <v>0</v>
      </c>
    </row>
    <row r="1443" spans="1:7" ht="27.75" customHeight="1">
      <c r="A1443" s="206">
        <v>2300602</v>
      </c>
      <c r="B1443" s="207" t="s">
        <v>1406</v>
      </c>
      <c r="C1443" s="203">
        <v>0.0419</v>
      </c>
      <c r="D1443" s="204">
        <v>3579.57</v>
      </c>
      <c r="E1443" s="210"/>
      <c r="F1443" s="211"/>
      <c r="G1443" s="205">
        <v>3558</v>
      </c>
    </row>
    <row r="1444" spans="1:7" ht="27.75" customHeight="1" hidden="1">
      <c r="A1444" s="206">
        <v>23008</v>
      </c>
      <c r="B1444" s="207" t="s">
        <v>1407</v>
      </c>
      <c r="C1444" s="203"/>
      <c r="D1444" s="204"/>
      <c r="E1444" s="210"/>
      <c r="F1444" s="211"/>
      <c r="G1444" s="205">
        <f t="shared" si="22"/>
        <v>0</v>
      </c>
    </row>
    <row r="1445" spans="1:7" ht="27.75" customHeight="1" hidden="1">
      <c r="A1445" s="206">
        <v>23009</v>
      </c>
      <c r="B1445" s="207" t="s">
        <v>1408</v>
      </c>
      <c r="C1445" s="203"/>
      <c r="D1445" s="204"/>
      <c r="E1445" s="210"/>
      <c r="F1445" s="211"/>
      <c r="G1445" s="205">
        <f t="shared" si="22"/>
        <v>0</v>
      </c>
    </row>
    <row r="1446" spans="1:7" ht="27.75" customHeight="1" hidden="1">
      <c r="A1446" s="206">
        <v>2300901</v>
      </c>
      <c r="B1446" s="207" t="s">
        <v>1409</v>
      </c>
      <c r="C1446" s="203"/>
      <c r="D1446" s="204"/>
      <c r="E1446" s="210"/>
      <c r="F1446" s="211"/>
      <c r="G1446" s="205">
        <f t="shared" si="22"/>
        <v>0</v>
      </c>
    </row>
    <row r="1447" spans="1:7" ht="27.75" customHeight="1" hidden="1">
      <c r="A1447" s="206">
        <v>23011</v>
      </c>
      <c r="B1447" s="207" t="s">
        <v>1410</v>
      </c>
      <c r="C1447" s="203"/>
      <c r="D1447" s="204"/>
      <c r="E1447" s="210"/>
      <c r="F1447" s="211"/>
      <c r="G1447" s="205">
        <f t="shared" si="22"/>
        <v>0</v>
      </c>
    </row>
    <row r="1448" spans="1:7" ht="27.75" customHeight="1" hidden="1">
      <c r="A1448" s="206">
        <v>2301101</v>
      </c>
      <c r="B1448" s="207" t="s">
        <v>1411</v>
      </c>
      <c r="C1448" s="203"/>
      <c r="D1448" s="204"/>
      <c r="E1448" s="210"/>
      <c r="F1448" s="211"/>
      <c r="G1448" s="205">
        <f t="shared" si="22"/>
        <v>0</v>
      </c>
    </row>
    <row r="1449" spans="1:7" ht="27.75" customHeight="1" hidden="1">
      <c r="A1449" s="206">
        <v>2301102</v>
      </c>
      <c r="B1449" s="207" t="s">
        <v>1412</v>
      </c>
      <c r="C1449" s="203"/>
      <c r="D1449" s="204"/>
      <c r="E1449" s="210"/>
      <c r="F1449" s="211"/>
      <c r="G1449" s="205">
        <f t="shared" si="22"/>
        <v>0</v>
      </c>
    </row>
    <row r="1450" spans="1:7" ht="27.75" customHeight="1" hidden="1">
      <c r="A1450" s="206">
        <v>2301103</v>
      </c>
      <c r="B1450" s="207" t="s">
        <v>1413</v>
      </c>
      <c r="C1450" s="203"/>
      <c r="D1450" s="204"/>
      <c r="E1450" s="210"/>
      <c r="F1450" s="211"/>
      <c r="G1450" s="205">
        <f t="shared" si="22"/>
        <v>0</v>
      </c>
    </row>
    <row r="1451" spans="1:7" ht="27.75" customHeight="1" hidden="1">
      <c r="A1451" s="206">
        <v>2301104</v>
      </c>
      <c r="B1451" s="207" t="s">
        <v>1414</v>
      </c>
      <c r="C1451" s="203"/>
      <c r="D1451" s="204"/>
      <c r="E1451" s="210"/>
      <c r="F1451" s="211"/>
      <c r="G1451" s="205">
        <f t="shared" si="22"/>
        <v>0</v>
      </c>
    </row>
    <row r="1452" spans="1:7" ht="27.75" customHeight="1" hidden="1">
      <c r="A1452" s="206">
        <v>23013</v>
      </c>
      <c r="B1452" s="207" t="s">
        <v>1177</v>
      </c>
      <c r="C1452" s="203"/>
      <c r="D1452" s="204"/>
      <c r="E1452" s="210"/>
      <c r="F1452" s="211"/>
      <c r="G1452" s="205">
        <f t="shared" si="22"/>
        <v>0</v>
      </c>
    </row>
    <row r="1453" spans="1:7" ht="27.75" customHeight="1" hidden="1">
      <c r="A1453" s="206">
        <v>23015</v>
      </c>
      <c r="B1453" s="207" t="s">
        <v>1415</v>
      </c>
      <c r="C1453" s="203"/>
      <c r="D1453" s="204"/>
      <c r="E1453" s="210"/>
      <c r="F1453" s="211"/>
      <c r="G1453" s="205">
        <f t="shared" si="22"/>
        <v>0</v>
      </c>
    </row>
    <row r="1454" spans="1:7" ht="27.75" customHeight="1" hidden="1">
      <c r="A1454" s="206">
        <v>23016</v>
      </c>
      <c r="B1454" s="207" t="s">
        <v>1416</v>
      </c>
      <c r="C1454" s="203"/>
      <c r="D1454" s="204"/>
      <c r="E1454" s="210"/>
      <c r="F1454" s="211"/>
      <c r="G1454" s="205">
        <f t="shared" si="22"/>
        <v>0</v>
      </c>
    </row>
    <row r="1455" spans="1:7" ht="27.75" customHeight="1">
      <c r="A1455" s="206">
        <v>231</v>
      </c>
      <c r="B1455" s="207" t="s">
        <v>1417</v>
      </c>
      <c r="C1455" s="203">
        <v>124.5</v>
      </c>
      <c r="D1455" s="204"/>
      <c r="E1455" s="210"/>
      <c r="F1455" s="211"/>
      <c r="G1455" s="205">
        <f t="shared" si="22"/>
        <v>0</v>
      </c>
    </row>
    <row r="1456" spans="1:7" ht="27.75" customHeight="1" hidden="1">
      <c r="A1456" s="206">
        <v>23101</v>
      </c>
      <c r="B1456" s="207" t="s">
        <v>1418</v>
      </c>
      <c r="C1456" s="203"/>
      <c r="D1456" s="204"/>
      <c r="E1456" s="210"/>
      <c r="F1456" s="211"/>
      <c r="G1456" s="205">
        <f t="shared" si="22"/>
        <v>0</v>
      </c>
    </row>
    <row r="1457" spans="1:7" ht="27.75" customHeight="1" hidden="1">
      <c r="A1457" s="206">
        <v>23102</v>
      </c>
      <c r="B1457" s="207" t="s">
        <v>1419</v>
      </c>
      <c r="C1457" s="203"/>
      <c r="D1457" s="204"/>
      <c r="E1457" s="210"/>
      <c r="F1457" s="211"/>
      <c r="G1457" s="205">
        <f t="shared" si="22"/>
        <v>0</v>
      </c>
    </row>
    <row r="1458" spans="1:7" ht="27.75" customHeight="1" hidden="1">
      <c r="A1458" s="206">
        <v>23103</v>
      </c>
      <c r="B1458" s="207" t="s">
        <v>1420</v>
      </c>
      <c r="C1458" s="203"/>
      <c r="D1458" s="204"/>
      <c r="E1458" s="210"/>
      <c r="F1458" s="211"/>
      <c r="G1458" s="205">
        <f t="shared" si="22"/>
        <v>0</v>
      </c>
    </row>
    <row r="1459" spans="1:7" ht="27.75" customHeight="1">
      <c r="A1459" s="206">
        <v>2310301</v>
      </c>
      <c r="B1459" s="207" t="s">
        <v>1421</v>
      </c>
      <c r="C1459" s="203">
        <v>124.5</v>
      </c>
      <c r="D1459" s="204"/>
      <c r="E1459" s="210"/>
      <c r="F1459" s="211"/>
      <c r="G1459" s="205">
        <f t="shared" si="22"/>
        <v>0</v>
      </c>
    </row>
    <row r="1460" spans="1:7" ht="27.75" customHeight="1" hidden="1">
      <c r="A1460" s="206">
        <v>2310302</v>
      </c>
      <c r="B1460" s="207" t="s">
        <v>1422</v>
      </c>
      <c r="C1460" s="203"/>
      <c r="D1460" s="204"/>
      <c r="E1460" s="210"/>
      <c r="F1460" s="211"/>
      <c r="G1460" s="205">
        <f t="shared" si="22"/>
        <v>0</v>
      </c>
    </row>
    <row r="1461" spans="1:7" ht="27.75" customHeight="1" hidden="1">
      <c r="A1461" s="206">
        <v>2310303</v>
      </c>
      <c r="B1461" s="207" t="s">
        <v>1423</v>
      </c>
      <c r="C1461" s="203"/>
      <c r="D1461" s="204"/>
      <c r="E1461" s="210"/>
      <c r="F1461" s="211"/>
      <c r="G1461" s="205">
        <f t="shared" si="22"/>
        <v>0</v>
      </c>
    </row>
    <row r="1462" spans="1:7" ht="27.75" customHeight="1" hidden="1">
      <c r="A1462" s="206">
        <v>2310399</v>
      </c>
      <c r="B1462" s="207" t="s">
        <v>1424</v>
      </c>
      <c r="C1462" s="203"/>
      <c r="D1462" s="204"/>
      <c r="E1462" s="210"/>
      <c r="F1462" s="211"/>
      <c r="G1462" s="205">
        <f t="shared" si="22"/>
        <v>0</v>
      </c>
    </row>
    <row r="1463" spans="1:7" ht="27.75" customHeight="1">
      <c r="A1463" s="206">
        <v>232</v>
      </c>
      <c r="B1463" s="207" t="s">
        <v>1425</v>
      </c>
      <c r="C1463" s="203">
        <v>11.84</v>
      </c>
      <c r="D1463" s="204">
        <v>20</v>
      </c>
      <c r="E1463" s="210"/>
      <c r="F1463" s="211"/>
      <c r="G1463" s="205">
        <v>14.3</v>
      </c>
    </row>
    <row r="1464" spans="1:7" ht="27.75" customHeight="1" hidden="1">
      <c r="A1464" s="206">
        <v>23201</v>
      </c>
      <c r="B1464" s="207" t="s">
        <v>1426</v>
      </c>
      <c r="C1464" s="203"/>
      <c r="D1464" s="204"/>
      <c r="E1464" s="210"/>
      <c r="F1464" s="211"/>
      <c r="G1464" s="205">
        <f t="shared" si="22"/>
        <v>0</v>
      </c>
    </row>
    <row r="1465" spans="1:7" ht="27.75" customHeight="1" hidden="1">
      <c r="A1465" s="206">
        <v>23202</v>
      </c>
      <c r="B1465" s="207" t="s">
        <v>1427</v>
      </c>
      <c r="C1465" s="203"/>
      <c r="D1465" s="204"/>
      <c r="E1465" s="210"/>
      <c r="F1465" s="211"/>
      <c r="G1465" s="205">
        <f t="shared" si="22"/>
        <v>0</v>
      </c>
    </row>
    <row r="1466" spans="1:7" ht="27.75" customHeight="1" hidden="1">
      <c r="A1466" s="206">
        <v>23203</v>
      </c>
      <c r="B1466" s="207" t="s">
        <v>1428</v>
      </c>
      <c r="C1466" s="203"/>
      <c r="D1466" s="204"/>
      <c r="E1466" s="210"/>
      <c r="F1466" s="211"/>
      <c r="G1466" s="205">
        <f t="shared" si="22"/>
        <v>0</v>
      </c>
    </row>
    <row r="1467" spans="1:7" ht="27.75" customHeight="1">
      <c r="A1467" s="206">
        <v>2320301</v>
      </c>
      <c r="B1467" s="207" t="s">
        <v>1429</v>
      </c>
      <c r="C1467" s="203">
        <v>11.84</v>
      </c>
      <c r="D1467" s="204">
        <v>20</v>
      </c>
      <c r="E1467" s="210"/>
      <c r="F1467" s="211"/>
      <c r="G1467" s="205">
        <v>14.3</v>
      </c>
    </row>
    <row r="1468" spans="1:7" ht="27.75" customHeight="1" hidden="1">
      <c r="A1468" s="206">
        <v>2320302</v>
      </c>
      <c r="B1468" s="207" t="s">
        <v>1430</v>
      </c>
      <c r="C1468" s="203">
        <v>0</v>
      </c>
      <c r="D1468" s="204">
        <v>0</v>
      </c>
      <c r="E1468" s="210"/>
      <c r="F1468" s="211"/>
      <c r="G1468" s="205">
        <f t="shared" si="22"/>
        <v>0</v>
      </c>
    </row>
    <row r="1469" spans="1:7" ht="27.75" customHeight="1" hidden="1">
      <c r="A1469" s="206">
        <v>2320303</v>
      </c>
      <c r="B1469" s="207" t="s">
        <v>1431</v>
      </c>
      <c r="C1469" s="203">
        <v>0</v>
      </c>
      <c r="D1469" s="204">
        <v>0</v>
      </c>
      <c r="E1469" s="210"/>
      <c r="F1469" s="211"/>
      <c r="G1469" s="205">
        <f t="shared" si="22"/>
        <v>0</v>
      </c>
    </row>
    <row r="1470" spans="1:7" ht="27.75" customHeight="1" hidden="1">
      <c r="A1470" s="206">
        <v>2320304</v>
      </c>
      <c r="B1470" s="207" t="s">
        <v>1432</v>
      </c>
      <c r="C1470" s="203">
        <v>0</v>
      </c>
      <c r="D1470" s="204">
        <v>0</v>
      </c>
      <c r="E1470" s="210"/>
      <c r="F1470" s="211"/>
      <c r="G1470" s="205">
        <f t="shared" si="22"/>
        <v>0</v>
      </c>
    </row>
    <row r="1471" spans="1:7" ht="27.75" customHeight="1">
      <c r="A1471" s="206">
        <v>233</v>
      </c>
      <c r="B1471" s="207" t="s">
        <v>1433</v>
      </c>
      <c r="C1471" s="203">
        <v>2.19</v>
      </c>
      <c r="D1471" s="204">
        <v>0</v>
      </c>
      <c r="E1471" s="210"/>
      <c r="F1471" s="211"/>
      <c r="G1471" s="205">
        <f t="shared" si="22"/>
        <v>0</v>
      </c>
    </row>
    <row r="1472" spans="1:7" ht="27.75" customHeight="1" hidden="1">
      <c r="A1472" s="206">
        <v>23301</v>
      </c>
      <c r="B1472" s="207" t="s">
        <v>1434</v>
      </c>
      <c r="C1472" s="203">
        <v>0</v>
      </c>
      <c r="D1472" s="204">
        <v>0</v>
      </c>
      <c r="E1472" s="210"/>
      <c r="F1472" s="211"/>
      <c r="G1472" s="205">
        <f t="shared" si="22"/>
        <v>0</v>
      </c>
    </row>
    <row r="1473" spans="1:7" ht="27.75" customHeight="1" hidden="1">
      <c r="A1473" s="206">
        <v>23302</v>
      </c>
      <c r="B1473" s="207" t="s">
        <v>1435</v>
      </c>
      <c r="C1473" s="203">
        <v>0</v>
      </c>
      <c r="D1473" s="204">
        <v>0</v>
      </c>
      <c r="E1473" s="210"/>
      <c r="F1473" s="211"/>
      <c r="G1473" s="205">
        <f t="shared" si="22"/>
        <v>0</v>
      </c>
    </row>
    <row r="1474" spans="1:7" ht="27.75" customHeight="1">
      <c r="A1474" s="206">
        <v>23303</v>
      </c>
      <c r="B1474" s="207" t="s">
        <v>1436</v>
      </c>
      <c r="C1474" s="203">
        <v>2.19</v>
      </c>
      <c r="D1474" s="204">
        <v>0</v>
      </c>
      <c r="E1474" s="210"/>
      <c r="F1474" s="211"/>
      <c r="G1474" s="205">
        <f t="shared" si="22"/>
        <v>0</v>
      </c>
    </row>
    <row r="1475" spans="1:7" ht="36" customHeight="1">
      <c r="A1475" s="212" t="s">
        <v>1437</v>
      </c>
      <c r="B1475" s="212"/>
      <c r="C1475" s="203"/>
      <c r="D1475" s="204"/>
      <c r="F1475" s="213"/>
      <c r="G1475" s="205"/>
    </row>
    <row r="1476" ht="13.5">
      <c r="E1476" s="214"/>
    </row>
  </sheetData>
  <sheetProtection/>
  <mergeCells count="2">
    <mergeCell ref="A2:D2"/>
    <mergeCell ref="A5:B5"/>
  </mergeCells>
  <printOptions horizontalCentered="1"/>
  <pageMargins left="0.38958333333333334" right="0.38958333333333334" top="0.38958333333333334" bottom="0.38958333333333334" header="0.20069444444444445" footer="0.20069444444444445"/>
  <pageSetup horizontalDpi="600" verticalDpi="600" orientation="portrait"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P36"/>
  <sheetViews>
    <sheetView showGridLines="0" workbookViewId="0" topLeftCell="A1">
      <pane xSplit="1" ySplit="5" topLeftCell="B6" activePane="bottomRight" state="frozen"/>
      <selection pane="bottomRight" activeCell="C9" sqref="C9"/>
    </sheetView>
  </sheetViews>
  <sheetFormatPr defaultColWidth="9.00390625" defaultRowHeight="13.5"/>
  <cols>
    <col min="1" max="1" width="34.875" style="117" customWidth="1"/>
    <col min="2" max="2" width="12.25390625" style="118" customWidth="1"/>
    <col min="3" max="3" width="12.00390625" style="117" customWidth="1"/>
    <col min="4" max="4" width="9.375" style="117" hidden="1" customWidth="1"/>
    <col min="5" max="5" width="35.50390625" style="119" customWidth="1"/>
    <col min="6" max="10" width="14.25390625" style="119" hidden="1" customWidth="1"/>
    <col min="11" max="11" width="13.00390625" style="120" customWidth="1"/>
    <col min="12" max="12" width="12.875" style="120" hidden="1" customWidth="1"/>
    <col min="13" max="13" width="12.875" style="121" hidden="1" customWidth="1"/>
    <col min="14" max="14" width="9.00390625" style="121" hidden="1" customWidth="1"/>
    <col min="15" max="15" width="9.00390625" style="120" hidden="1" customWidth="1"/>
    <col min="16" max="16" width="12.625" style="120" customWidth="1"/>
    <col min="17" max="249" width="9.00390625" style="119" customWidth="1"/>
  </cols>
  <sheetData>
    <row r="1" spans="1:14" ht="17.25" customHeight="1">
      <c r="A1" s="3" t="s">
        <v>1438</v>
      </c>
      <c r="E1" s="122"/>
      <c r="M1" s="154"/>
      <c r="N1" s="154"/>
    </row>
    <row r="2" spans="1:16" ht="23.25" customHeight="1">
      <c r="A2" s="123" t="s">
        <v>1439</v>
      </c>
      <c r="B2" s="123"/>
      <c r="C2" s="123"/>
      <c r="D2" s="123"/>
      <c r="E2" s="123"/>
      <c r="F2" s="123"/>
      <c r="G2" s="123"/>
      <c r="H2" s="123"/>
      <c r="I2" s="123"/>
      <c r="J2" s="123"/>
      <c r="K2" s="123"/>
      <c r="L2" s="123"/>
      <c r="M2" s="123"/>
      <c r="N2" s="123"/>
      <c r="O2" s="123"/>
      <c r="P2" s="123"/>
    </row>
    <row r="3" spans="1:16" s="112" customFormat="1" ht="19.5" customHeight="1">
      <c r="A3" s="124" t="s">
        <v>1440</v>
      </c>
      <c r="B3" s="125"/>
      <c r="E3" s="124"/>
      <c r="F3" s="126"/>
      <c r="G3" s="126"/>
      <c r="H3" s="126"/>
      <c r="I3" s="126"/>
      <c r="J3" s="126"/>
      <c r="K3" s="155"/>
      <c r="L3" s="155"/>
      <c r="M3" s="156"/>
      <c r="N3" s="156"/>
      <c r="O3" s="125"/>
      <c r="P3" s="125"/>
    </row>
    <row r="4" spans="1:16" s="112" customFormat="1" ht="19.5" customHeight="1">
      <c r="A4" s="127" t="s">
        <v>3</v>
      </c>
      <c r="B4" s="128"/>
      <c r="C4" s="127"/>
      <c r="D4" s="127"/>
      <c r="E4" s="127" t="s">
        <v>11</v>
      </c>
      <c r="F4" s="127"/>
      <c r="G4" s="127"/>
      <c r="H4" s="127"/>
      <c r="I4" s="127"/>
      <c r="J4" s="127"/>
      <c r="K4" s="128"/>
      <c r="L4" s="157"/>
      <c r="M4" s="158"/>
      <c r="N4" s="158"/>
      <c r="O4" s="159"/>
      <c r="P4" s="160"/>
    </row>
    <row r="5" spans="1:16" s="113" customFormat="1" ht="42" customHeight="1">
      <c r="A5" s="129" t="s">
        <v>131</v>
      </c>
      <c r="B5" s="130" t="s">
        <v>8</v>
      </c>
      <c r="C5" s="129" t="s">
        <v>16</v>
      </c>
      <c r="D5" s="129" t="s">
        <v>1441</v>
      </c>
      <c r="E5" s="129" t="s">
        <v>131</v>
      </c>
      <c r="F5" s="131" t="s">
        <v>133</v>
      </c>
      <c r="G5" s="131" t="s">
        <v>134</v>
      </c>
      <c r="H5" s="131" t="s">
        <v>135</v>
      </c>
      <c r="I5" s="131" t="s">
        <v>136</v>
      </c>
      <c r="J5" s="131" t="s">
        <v>137</v>
      </c>
      <c r="K5" s="130" t="s">
        <v>8</v>
      </c>
      <c r="L5" s="161" t="s">
        <v>1442</v>
      </c>
      <c r="M5" s="162" t="s">
        <v>325</v>
      </c>
      <c r="N5" s="162" t="s">
        <v>1443</v>
      </c>
      <c r="O5" s="163"/>
      <c r="P5" s="130" t="s">
        <v>16</v>
      </c>
    </row>
    <row r="6" spans="1:16" s="113" customFormat="1" ht="16.5" customHeight="1">
      <c r="A6" s="132" t="s">
        <v>1444</v>
      </c>
      <c r="B6" s="133">
        <f>B7+B10</f>
        <v>4033.06</v>
      </c>
      <c r="C6" s="134">
        <f>C7+C10</f>
        <v>600</v>
      </c>
      <c r="D6" s="135">
        <f aca="true" t="shared" si="0" ref="D6:D10">C6/B6-1</f>
        <v>-0.851229587459646</v>
      </c>
      <c r="E6" s="132" t="s">
        <v>78</v>
      </c>
      <c r="F6" s="136"/>
      <c r="G6" s="136"/>
      <c r="H6" s="136"/>
      <c r="I6" s="136"/>
      <c r="J6" s="136"/>
      <c r="K6" s="133">
        <f>K7+K9+K15+K18</f>
        <v>9650.03</v>
      </c>
      <c r="L6" s="164">
        <f>L7+L9+L15+L18+L20+L22</f>
        <v>3443.2999999999997</v>
      </c>
      <c r="M6" s="165"/>
      <c r="N6" s="165"/>
      <c r="O6" s="163"/>
      <c r="P6" s="134">
        <f>P7+P9+P15+P18++P21</f>
        <v>15247.87</v>
      </c>
    </row>
    <row r="7" spans="1:16" s="114" customFormat="1" ht="16.5" customHeight="1">
      <c r="A7" s="137" t="s">
        <v>1445</v>
      </c>
      <c r="B7" s="134">
        <f>B8+B9</f>
        <v>565.54</v>
      </c>
      <c r="C7" s="134">
        <f>C8+C9</f>
        <v>600</v>
      </c>
      <c r="D7" s="135">
        <f t="shared" si="0"/>
        <v>0.060932913675425304</v>
      </c>
      <c r="E7" s="138" t="s">
        <v>1446</v>
      </c>
      <c r="F7" s="139">
        <v>19.86</v>
      </c>
      <c r="G7" s="139">
        <v>19.86</v>
      </c>
      <c r="H7" s="139">
        <v>14.9</v>
      </c>
      <c r="I7" s="139">
        <v>24.83</v>
      </c>
      <c r="J7" s="139">
        <v>19.86</v>
      </c>
      <c r="K7" s="133">
        <f>K8</f>
        <v>17.58</v>
      </c>
      <c r="L7" s="164">
        <v>0</v>
      </c>
      <c r="M7" s="166"/>
      <c r="N7" s="165"/>
      <c r="O7" s="167"/>
      <c r="P7" s="134">
        <v>63</v>
      </c>
    </row>
    <row r="8" spans="1:16" s="115" customFormat="1" ht="16.5" customHeight="1">
      <c r="A8" s="140" t="s">
        <v>1447</v>
      </c>
      <c r="B8" s="141">
        <v>61.24</v>
      </c>
      <c r="C8" s="141">
        <v>0</v>
      </c>
      <c r="D8" s="142">
        <f t="shared" si="0"/>
        <v>-1</v>
      </c>
      <c r="E8" s="143" t="s">
        <v>1448</v>
      </c>
      <c r="F8" s="144">
        <v>19.86</v>
      </c>
      <c r="G8" s="144">
        <v>19.86</v>
      </c>
      <c r="H8" s="144">
        <v>14.9</v>
      </c>
      <c r="I8" s="144">
        <v>24.83</v>
      </c>
      <c r="J8" s="144">
        <v>19.86</v>
      </c>
      <c r="K8" s="168">
        <v>17.58</v>
      </c>
      <c r="L8" s="169">
        <v>0</v>
      </c>
      <c r="M8" s="151"/>
      <c r="N8" s="169">
        <v>63</v>
      </c>
      <c r="O8" s="170"/>
      <c r="P8" s="165">
        <v>63</v>
      </c>
    </row>
    <row r="9" spans="1:16" s="114" customFormat="1" ht="16.5" customHeight="1">
      <c r="A9" s="140" t="s">
        <v>1449</v>
      </c>
      <c r="B9" s="141">
        <v>504.3</v>
      </c>
      <c r="C9" s="141">
        <v>600</v>
      </c>
      <c r="D9" s="142">
        <f t="shared" si="0"/>
        <v>0.1897679952409279</v>
      </c>
      <c r="E9" s="138" t="s">
        <v>1450</v>
      </c>
      <c r="F9" s="139">
        <v>9956.48</v>
      </c>
      <c r="G9" s="139">
        <v>2944.65</v>
      </c>
      <c r="H9" s="139">
        <v>5859.54</v>
      </c>
      <c r="I9" s="139">
        <v>4170.06</v>
      </c>
      <c r="J9" s="139">
        <f>SUM(J10:J14)</f>
        <v>11635.57</v>
      </c>
      <c r="K9" s="134">
        <f aca="true" t="shared" si="1" ref="K9:P9">SUM(K10:K14)</f>
        <v>1988.32</v>
      </c>
      <c r="L9" s="164">
        <f t="shared" si="1"/>
        <v>2765.16</v>
      </c>
      <c r="M9" s="166"/>
      <c r="N9" s="165"/>
      <c r="O9" s="167"/>
      <c r="P9" s="134">
        <f t="shared" si="1"/>
        <v>4494.18</v>
      </c>
    </row>
    <row r="10" spans="1:16" s="115" customFormat="1" ht="16.5" customHeight="1">
      <c r="A10" s="137" t="s">
        <v>1451</v>
      </c>
      <c r="B10" s="134">
        <f>B11+B12+B13+B14+B15</f>
        <v>3467.52</v>
      </c>
      <c r="C10" s="134">
        <f>C11+C12+C13+C14</f>
        <v>0</v>
      </c>
      <c r="D10" s="135">
        <f t="shared" si="0"/>
        <v>-1</v>
      </c>
      <c r="E10" s="143" t="s">
        <v>84</v>
      </c>
      <c r="F10" s="145">
        <v>8467.07</v>
      </c>
      <c r="G10" s="145">
        <v>2016.42</v>
      </c>
      <c r="H10" s="145">
        <v>4668.82</v>
      </c>
      <c r="I10" s="145">
        <v>3341.57</v>
      </c>
      <c r="J10" s="145">
        <v>10632.83</v>
      </c>
      <c r="K10" s="141">
        <f>1986.32+2</f>
        <v>1988.32</v>
      </c>
      <c r="L10" s="171">
        <v>1788.16</v>
      </c>
      <c r="M10" s="151"/>
      <c r="N10" s="171">
        <v>1729.02</v>
      </c>
      <c r="O10" s="170"/>
      <c r="P10" s="141">
        <f>L10+N10</f>
        <v>3517.1800000000003</v>
      </c>
    </row>
    <row r="11" spans="1:16" s="114" customFormat="1" ht="16.5" customHeight="1">
      <c r="A11" s="146" t="s">
        <v>1452</v>
      </c>
      <c r="B11" s="141">
        <v>17.58</v>
      </c>
      <c r="C11" s="134">
        <v>0</v>
      </c>
      <c r="D11" s="134">
        <v>0</v>
      </c>
      <c r="E11" s="143" t="s">
        <v>86</v>
      </c>
      <c r="F11" s="145">
        <v>210.93</v>
      </c>
      <c r="G11" s="145">
        <v>183.25</v>
      </c>
      <c r="H11" s="145">
        <v>247.17</v>
      </c>
      <c r="I11" s="145">
        <v>220.55</v>
      </c>
      <c r="J11" s="145">
        <v>161.61</v>
      </c>
      <c r="K11" s="141">
        <v>0</v>
      </c>
      <c r="L11" s="171">
        <v>0</v>
      </c>
      <c r="M11" s="166"/>
      <c r="N11" s="165"/>
      <c r="O11" s="167"/>
      <c r="P11" s="172">
        <v>0</v>
      </c>
    </row>
    <row r="12" spans="1:16" s="115" customFormat="1" ht="16.5" customHeight="1">
      <c r="A12" s="146" t="s">
        <v>1453</v>
      </c>
      <c r="B12" s="141">
        <v>23.49</v>
      </c>
      <c r="C12" s="141">
        <v>0</v>
      </c>
      <c r="D12" s="142">
        <f aca="true" t="shared" si="2" ref="D12:D14">C12/B12-1</f>
        <v>-1</v>
      </c>
      <c r="E12" s="143" t="s">
        <v>88</v>
      </c>
      <c r="F12" s="145">
        <v>120.98</v>
      </c>
      <c r="G12" s="145">
        <v>115.09</v>
      </c>
      <c r="H12" s="145">
        <v>573.57</v>
      </c>
      <c r="I12" s="145">
        <v>343.09</v>
      </c>
      <c r="J12" s="145">
        <v>200.16</v>
      </c>
      <c r="K12" s="173">
        <v>0</v>
      </c>
      <c r="L12" s="174">
        <v>977</v>
      </c>
      <c r="M12" s="151"/>
      <c r="N12" s="165"/>
      <c r="O12" s="170"/>
      <c r="P12" s="141">
        <f>L12</f>
        <v>977</v>
      </c>
    </row>
    <row r="13" spans="1:16" s="114" customFormat="1" ht="15">
      <c r="A13" s="147" t="s">
        <v>84</v>
      </c>
      <c r="B13" s="141">
        <v>3268.74</v>
      </c>
      <c r="C13" s="141">
        <v>0</v>
      </c>
      <c r="D13" s="142">
        <f t="shared" si="2"/>
        <v>-1</v>
      </c>
      <c r="E13" s="148" t="s">
        <v>90</v>
      </c>
      <c r="F13" s="145">
        <v>907.5</v>
      </c>
      <c r="G13" s="145">
        <v>624.38</v>
      </c>
      <c r="H13" s="145">
        <v>369.98</v>
      </c>
      <c r="I13" s="145">
        <v>264.85</v>
      </c>
      <c r="J13" s="145">
        <v>188.06</v>
      </c>
      <c r="K13" s="141">
        <v>0</v>
      </c>
      <c r="L13" s="171">
        <v>0</v>
      </c>
      <c r="M13" s="166"/>
      <c r="N13" s="165"/>
      <c r="O13" s="167"/>
      <c r="P13" s="172">
        <v>0</v>
      </c>
    </row>
    <row r="14" spans="1:16" s="115" customFormat="1" ht="27">
      <c r="A14" s="147" t="s">
        <v>1454</v>
      </c>
      <c r="B14" s="141">
        <v>87.5</v>
      </c>
      <c r="C14" s="141">
        <v>0</v>
      </c>
      <c r="D14" s="142">
        <f t="shared" si="2"/>
        <v>-1</v>
      </c>
      <c r="E14" s="148" t="s">
        <v>92</v>
      </c>
      <c r="F14" s="144"/>
      <c r="G14" s="144"/>
      <c r="H14" s="149">
        <v>0</v>
      </c>
      <c r="I14" s="149">
        <v>0</v>
      </c>
      <c r="J14" s="144">
        <v>452.91</v>
      </c>
      <c r="K14" s="141">
        <v>0</v>
      </c>
      <c r="L14" s="171">
        <v>0</v>
      </c>
      <c r="M14" s="151"/>
      <c r="N14" s="165"/>
      <c r="O14" s="170"/>
      <c r="P14" s="172">
        <v>0</v>
      </c>
    </row>
    <row r="15" spans="1:16" s="115" customFormat="1" ht="16.5" customHeight="1">
      <c r="A15" s="147" t="s">
        <v>1455</v>
      </c>
      <c r="B15" s="141">
        <v>70.21</v>
      </c>
      <c r="C15" s="141">
        <v>0</v>
      </c>
      <c r="D15" s="134"/>
      <c r="E15" s="138" t="s">
        <v>1456</v>
      </c>
      <c r="F15" s="139">
        <v>87.05</v>
      </c>
      <c r="G15" s="139">
        <v>145.74</v>
      </c>
      <c r="H15" s="139">
        <v>229.26</v>
      </c>
      <c r="I15" s="139">
        <v>239.62</v>
      </c>
      <c r="J15" s="139">
        <f>J16</f>
        <v>329.51</v>
      </c>
      <c r="K15" s="133">
        <f>K16+K17</f>
        <v>604.86</v>
      </c>
      <c r="L15" s="164">
        <f>L16</f>
        <v>28.14</v>
      </c>
      <c r="M15" s="151"/>
      <c r="N15" s="165"/>
      <c r="O15" s="170"/>
      <c r="P15" s="133">
        <f>P16+P17</f>
        <v>10131.67</v>
      </c>
    </row>
    <row r="16" spans="1:16" s="115" customFormat="1" ht="16.5" customHeight="1">
      <c r="A16" s="137" t="s">
        <v>1457</v>
      </c>
      <c r="B16" s="134">
        <v>6825</v>
      </c>
      <c r="C16" s="134">
        <v>10000</v>
      </c>
      <c r="D16" s="134">
        <v>0</v>
      </c>
      <c r="E16" s="143" t="s">
        <v>1458</v>
      </c>
      <c r="F16" s="145">
        <v>87.05</v>
      </c>
      <c r="G16" s="145">
        <v>145.74</v>
      </c>
      <c r="H16" s="145">
        <v>229.26</v>
      </c>
      <c r="I16" s="145">
        <v>239.62</v>
      </c>
      <c r="J16" s="145">
        <v>329.51</v>
      </c>
      <c r="K16" s="141">
        <v>326.95</v>
      </c>
      <c r="L16" s="141">
        <v>28.14</v>
      </c>
      <c r="M16" s="141">
        <v>91.42</v>
      </c>
      <c r="N16" s="141">
        <f>8.01+3+1.1</f>
        <v>12.11</v>
      </c>
      <c r="O16" s="141"/>
      <c r="P16" s="141">
        <f>L16+M16+N16</f>
        <v>131.67000000000002</v>
      </c>
    </row>
    <row r="17" spans="1:16" s="115" customFormat="1" ht="22.5" customHeight="1">
      <c r="A17" s="150"/>
      <c r="B17" s="141">
        <v>0</v>
      </c>
      <c r="C17" s="141">
        <v>0</v>
      </c>
      <c r="D17" s="134"/>
      <c r="E17" s="148" t="s">
        <v>1459</v>
      </c>
      <c r="F17" s="145"/>
      <c r="G17" s="145"/>
      <c r="H17" s="145"/>
      <c r="I17" s="145"/>
      <c r="J17" s="145"/>
      <c r="K17" s="141">
        <f>279.91-2</f>
        <v>277.91</v>
      </c>
      <c r="L17" s="141"/>
      <c r="M17" s="141"/>
      <c r="N17" s="141"/>
      <c r="O17" s="141"/>
      <c r="P17" s="141">
        <v>10000</v>
      </c>
    </row>
    <row r="18" spans="1:16" s="115" customFormat="1" ht="16.5" customHeight="1">
      <c r="A18" s="132" t="s">
        <v>108</v>
      </c>
      <c r="B18" s="134">
        <v>0</v>
      </c>
      <c r="C18" s="134">
        <v>3700</v>
      </c>
      <c r="D18" s="134"/>
      <c r="E18" s="138" t="s">
        <v>1460</v>
      </c>
      <c r="F18" s="139"/>
      <c r="G18" s="139"/>
      <c r="H18" s="149">
        <v>0</v>
      </c>
      <c r="I18" s="139">
        <v>18.01</v>
      </c>
      <c r="J18" s="139">
        <v>400</v>
      </c>
      <c r="K18" s="133">
        <f>K19</f>
        <v>7039.27</v>
      </c>
      <c r="L18" s="133">
        <v>650</v>
      </c>
      <c r="M18" s="133"/>
      <c r="N18" s="133"/>
      <c r="O18" s="133"/>
      <c r="P18" s="133">
        <f>P19</f>
        <v>559.02</v>
      </c>
    </row>
    <row r="19" spans="1:16" s="115" customFormat="1" ht="16.5" customHeight="1">
      <c r="A19" s="150"/>
      <c r="B19" s="141">
        <v>0</v>
      </c>
      <c r="C19" s="141">
        <v>0</v>
      </c>
      <c r="D19" s="135" t="e">
        <f>C19/B19-1</f>
        <v>#DIV/0!</v>
      </c>
      <c r="E19" s="143" t="s">
        <v>1461</v>
      </c>
      <c r="F19" s="145"/>
      <c r="G19" s="145"/>
      <c r="H19" s="149">
        <v>0</v>
      </c>
      <c r="I19" s="145">
        <v>18.01</v>
      </c>
      <c r="J19" s="145">
        <v>400</v>
      </c>
      <c r="K19" s="141">
        <v>7039.27</v>
      </c>
      <c r="L19" s="141">
        <v>650</v>
      </c>
      <c r="M19" s="141"/>
      <c r="N19" s="141"/>
      <c r="O19" s="141"/>
      <c r="P19" s="141">
        <v>559.02</v>
      </c>
    </row>
    <row r="20" spans="1:16" s="115" customFormat="1" ht="16.5" customHeight="1">
      <c r="A20" s="132" t="s">
        <v>1462</v>
      </c>
      <c r="B20" s="134">
        <v>2696.91</v>
      </c>
      <c r="C20" s="134">
        <v>1100</v>
      </c>
      <c r="D20" s="134"/>
      <c r="E20" s="138"/>
      <c r="F20" s="139"/>
      <c r="G20" s="139"/>
      <c r="H20" s="149">
        <v>0</v>
      </c>
      <c r="I20" s="139">
        <v>8.85</v>
      </c>
      <c r="J20" s="139">
        <v>5.5</v>
      </c>
      <c r="K20" s="141"/>
      <c r="L20" s="141"/>
      <c r="M20" s="141"/>
      <c r="N20" s="141"/>
      <c r="O20" s="141"/>
      <c r="P20" s="141"/>
    </row>
    <row r="21" spans="1:16" s="115" customFormat="1" ht="16.5" customHeight="1">
      <c r="A21" s="150"/>
      <c r="B21" s="151"/>
      <c r="C21" s="150"/>
      <c r="D21" s="134"/>
      <c r="E21" s="132" t="s">
        <v>1463</v>
      </c>
      <c r="F21" s="145"/>
      <c r="G21" s="145"/>
      <c r="H21" s="149">
        <v>0</v>
      </c>
      <c r="I21" s="145">
        <v>8.85</v>
      </c>
      <c r="J21" s="145">
        <v>5.5</v>
      </c>
      <c r="K21" s="141">
        <v>2804.94</v>
      </c>
      <c r="L21" s="141"/>
      <c r="M21" s="141"/>
      <c r="N21" s="141"/>
      <c r="O21" s="141"/>
      <c r="P21" s="141">
        <v>0</v>
      </c>
    </row>
    <row r="22" spans="1:16" s="115" customFormat="1" ht="16.5" customHeight="1">
      <c r="A22" s="150"/>
      <c r="B22" s="151"/>
      <c r="C22" s="150"/>
      <c r="D22" s="134"/>
      <c r="E22" s="132"/>
      <c r="F22" s="145"/>
      <c r="G22" s="145"/>
      <c r="H22" s="149"/>
      <c r="I22" s="145"/>
      <c r="J22" s="145"/>
      <c r="K22" s="141"/>
      <c r="L22" s="141"/>
      <c r="M22" s="141"/>
      <c r="N22" s="141"/>
      <c r="O22" s="141"/>
      <c r="P22" s="141"/>
    </row>
    <row r="23" spans="1:16" s="115" customFormat="1" ht="16.5" customHeight="1">
      <c r="A23" s="150"/>
      <c r="B23" s="151"/>
      <c r="C23" s="150"/>
      <c r="D23" s="134"/>
      <c r="E23" s="132" t="s">
        <v>74</v>
      </c>
      <c r="F23" s="145"/>
      <c r="G23" s="145"/>
      <c r="H23" s="149"/>
      <c r="I23" s="145"/>
      <c r="J23" s="145"/>
      <c r="K23" s="141">
        <v>1100</v>
      </c>
      <c r="L23" s="141"/>
      <c r="M23" s="141"/>
      <c r="N23" s="141"/>
      <c r="O23" s="141"/>
      <c r="P23" s="141">
        <v>152.13</v>
      </c>
    </row>
    <row r="24" spans="1:16" s="115" customFormat="1" ht="16.5" customHeight="1">
      <c r="A24" s="150"/>
      <c r="B24" s="151"/>
      <c r="C24" s="150"/>
      <c r="D24" s="134"/>
      <c r="E24" s="143"/>
      <c r="F24" s="145"/>
      <c r="G24" s="145"/>
      <c r="H24" s="149"/>
      <c r="I24" s="145"/>
      <c r="J24" s="145"/>
      <c r="K24" s="141"/>
      <c r="L24" s="141"/>
      <c r="M24" s="141"/>
      <c r="N24" s="141"/>
      <c r="O24" s="141"/>
      <c r="P24" s="141"/>
    </row>
    <row r="25" spans="1:16" s="115" customFormat="1" ht="16.5" customHeight="1">
      <c r="A25" s="152" t="s">
        <v>304</v>
      </c>
      <c r="B25" s="133">
        <f>B7+B10+B16+B18+B20</f>
        <v>13554.97</v>
      </c>
      <c r="C25" s="133">
        <f>C7+C10+C16+C18+C20</f>
        <v>15400</v>
      </c>
      <c r="D25" s="135">
        <f>C25/B25-1</f>
        <v>0.1361146501984143</v>
      </c>
      <c r="E25" s="152" t="s">
        <v>305</v>
      </c>
      <c r="F25" s="149" t="e">
        <f>F15+F9+#REF!+F7+#REF!+#REF!+#REF!+#REF!+#REF!</f>
        <v>#REF!</v>
      </c>
      <c r="G25" s="149" t="e">
        <f>G15+G9+#REF!+G7+#REF!+#REF!+#REF!+#REF!+#REF!</f>
        <v>#REF!</v>
      </c>
      <c r="H25" s="149" t="e">
        <f>H15+H9+#REF!+H7+#REF!+#REF!+#REF!+#REF!+#REF!+#REF!+H18+H20</f>
        <v>#REF!</v>
      </c>
      <c r="I25" s="149" t="e">
        <f>I15+I9+#REF!+I7+#REF!+#REF!+#REF!+#REF!+#REF!+#REF!+I18+I20</f>
        <v>#REF!</v>
      </c>
      <c r="J25" s="149" t="e">
        <f>J15+J9+#REF!+J7+#REF!+#REF!+#REF!+#REF!+#REF!+#REF!+J18+J20+0.01</f>
        <v>#REF!</v>
      </c>
      <c r="K25" s="133">
        <f>K6+K21+K23</f>
        <v>13554.970000000001</v>
      </c>
      <c r="L25" s="164"/>
      <c r="M25" s="151"/>
      <c r="N25" s="165"/>
      <c r="O25" s="175"/>
      <c r="P25" s="133">
        <f>P6+P21+P23</f>
        <v>15400</v>
      </c>
    </row>
    <row r="26" spans="1:15" s="115" customFormat="1" ht="16.5" customHeight="1">
      <c r="A26" s="117"/>
      <c r="B26" s="118"/>
      <c r="C26" s="117"/>
      <c r="D26" s="117"/>
      <c r="E26" s="153"/>
      <c r="F26" s="153"/>
      <c r="G26" s="153"/>
      <c r="H26" s="153"/>
      <c r="I26" s="153"/>
      <c r="J26" s="153"/>
      <c r="K26" s="176"/>
      <c r="L26" s="176"/>
      <c r="M26" s="151"/>
      <c r="N26" s="151"/>
      <c r="O26" s="175"/>
    </row>
    <row r="27" spans="1:15" s="115" customFormat="1" ht="16.5" customHeight="1">
      <c r="A27" s="117"/>
      <c r="B27" s="118"/>
      <c r="C27" s="117"/>
      <c r="D27" s="117"/>
      <c r="E27" s="119"/>
      <c r="F27" s="119"/>
      <c r="G27" s="119"/>
      <c r="H27" s="119"/>
      <c r="I27" s="119"/>
      <c r="J27" s="119"/>
      <c r="K27" s="120"/>
      <c r="L27" s="120"/>
      <c r="M27" s="151"/>
      <c r="N27" s="151"/>
      <c r="O27" s="175"/>
    </row>
    <row r="28" spans="1:15" s="115" customFormat="1" ht="16.5" customHeight="1">
      <c r="A28" s="117"/>
      <c r="B28" s="118"/>
      <c r="C28" s="117"/>
      <c r="D28" s="117"/>
      <c r="E28" s="119"/>
      <c r="F28" s="119"/>
      <c r="G28" s="119"/>
      <c r="H28" s="119"/>
      <c r="I28" s="119"/>
      <c r="J28" s="119"/>
      <c r="K28" s="120"/>
      <c r="L28" s="120"/>
      <c r="M28" s="151"/>
      <c r="N28" s="151"/>
      <c r="O28" s="175"/>
    </row>
    <row r="29" spans="1:15" s="115" customFormat="1" ht="16.5" customHeight="1">
      <c r="A29" s="117"/>
      <c r="B29" s="118"/>
      <c r="C29" s="117"/>
      <c r="D29" s="117"/>
      <c r="E29" s="119"/>
      <c r="F29" s="119"/>
      <c r="G29" s="119"/>
      <c r="H29" s="119"/>
      <c r="I29" s="119"/>
      <c r="J29" s="119"/>
      <c r="K29" s="120"/>
      <c r="L29" s="120"/>
      <c r="M29" s="151"/>
      <c r="N29" s="151"/>
      <c r="O29" s="175"/>
    </row>
    <row r="30" spans="1:15" s="115" customFormat="1" ht="16.5" customHeight="1">
      <c r="A30" s="117"/>
      <c r="B30" s="118"/>
      <c r="C30" s="117"/>
      <c r="D30" s="117"/>
      <c r="E30" s="119"/>
      <c r="F30" s="119"/>
      <c r="G30" s="119"/>
      <c r="H30" s="119"/>
      <c r="I30" s="119"/>
      <c r="J30" s="119"/>
      <c r="K30" s="120"/>
      <c r="L30" s="120"/>
      <c r="M30" s="151"/>
      <c r="N30" s="151"/>
      <c r="O30" s="175"/>
    </row>
    <row r="31" spans="1:15" s="115" customFormat="1" ht="16.5" customHeight="1">
      <c r="A31" s="117"/>
      <c r="B31" s="118"/>
      <c r="C31" s="117"/>
      <c r="D31" s="117"/>
      <c r="E31" s="119"/>
      <c r="F31" s="119"/>
      <c r="G31" s="119"/>
      <c r="H31" s="119"/>
      <c r="I31" s="119"/>
      <c r="J31" s="119"/>
      <c r="K31" s="120"/>
      <c r="L31" s="120"/>
      <c r="M31" s="151"/>
      <c r="N31" s="151"/>
      <c r="O31" s="175"/>
    </row>
    <row r="32" spans="1:15" s="115" customFormat="1" ht="16.5" customHeight="1">
      <c r="A32" s="117"/>
      <c r="B32" s="118"/>
      <c r="C32" s="117"/>
      <c r="D32" s="117"/>
      <c r="E32" s="119"/>
      <c r="F32" s="119"/>
      <c r="G32" s="119"/>
      <c r="H32" s="119"/>
      <c r="I32" s="119"/>
      <c r="J32" s="119"/>
      <c r="K32" s="120"/>
      <c r="L32" s="120"/>
      <c r="M32" s="151"/>
      <c r="N32" s="151"/>
      <c r="O32" s="175"/>
    </row>
    <row r="33" spans="1:15" s="115" customFormat="1" ht="16.5" customHeight="1">
      <c r="A33" s="117"/>
      <c r="B33" s="118"/>
      <c r="C33" s="117"/>
      <c r="D33" s="117"/>
      <c r="E33" s="119"/>
      <c r="F33" s="119"/>
      <c r="G33" s="119"/>
      <c r="H33" s="119"/>
      <c r="I33" s="119"/>
      <c r="J33" s="119"/>
      <c r="K33" s="120"/>
      <c r="L33" s="120"/>
      <c r="M33" s="151"/>
      <c r="N33" s="151"/>
      <c r="O33" s="175"/>
    </row>
    <row r="34" spans="1:15" s="115" customFormat="1" ht="16.5" customHeight="1">
      <c r="A34" s="117"/>
      <c r="B34" s="118"/>
      <c r="C34" s="117"/>
      <c r="D34" s="117"/>
      <c r="E34" s="119"/>
      <c r="F34" s="119"/>
      <c r="G34" s="119"/>
      <c r="H34" s="119"/>
      <c r="I34" s="119"/>
      <c r="J34" s="119"/>
      <c r="K34" s="120"/>
      <c r="L34" s="120"/>
      <c r="M34" s="151"/>
      <c r="N34" s="151"/>
      <c r="O34" s="175"/>
    </row>
    <row r="35" spans="1:15" s="115" customFormat="1" ht="16.5" customHeight="1">
      <c r="A35" s="117"/>
      <c r="B35" s="118"/>
      <c r="C35" s="117"/>
      <c r="D35" s="117"/>
      <c r="E35" s="119"/>
      <c r="F35" s="119"/>
      <c r="G35" s="119"/>
      <c r="H35" s="119"/>
      <c r="I35" s="119"/>
      <c r="J35" s="119"/>
      <c r="K35" s="120"/>
      <c r="L35" s="120"/>
      <c r="M35" s="151"/>
      <c r="N35" s="151"/>
      <c r="O35" s="175"/>
    </row>
    <row r="36" spans="1:14" s="116" customFormat="1" ht="16.5" customHeight="1">
      <c r="A36" s="117"/>
      <c r="B36" s="118"/>
      <c r="C36" s="117"/>
      <c r="D36" s="117"/>
      <c r="E36" s="119"/>
      <c r="F36" s="119"/>
      <c r="G36" s="119"/>
      <c r="H36" s="119"/>
      <c r="I36" s="119"/>
      <c r="J36" s="119"/>
      <c r="K36" s="120"/>
      <c r="L36" s="120"/>
      <c r="M36" s="177"/>
      <c r="N36" s="177"/>
    </row>
    <row r="37" ht="37.5" customHeight="1"/>
    <row r="38" ht="37.5" customHeight="1"/>
    <row r="39" ht="37.5" customHeight="1"/>
    <row r="40" ht="37.5" customHeight="1"/>
    <row r="41" ht="37.5" customHeight="1"/>
    <row r="42" ht="37.5" customHeight="1"/>
    <row r="43" ht="37.5" customHeight="1"/>
    <row r="44" ht="37.5" customHeight="1"/>
    <row r="45" ht="37.5" customHeight="1"/>
    <row r="46" ht="37.5" customHeight="1"/>
    <row r="47" ht="37.5" customHeight="1"/>
    <row r="48" ht="37.5" customHeight="1"/>
    <row r="49" ht="37.5" customHeight="1"/>
    <row r="50" ht="37.5" customHeight="1"/>
    <row r="51" ht="37.5" customHeight="1"/>
    <row r="52" ht="37.5" customHeight="1"/>
    <row r="53" ht="37.5" customHeight="1"/>
    <row r="54" ht="37.5" customHeight="1"/>
    <row r="55" ht="37.5" customHeight="1"/>
    <row r="56" ht="37.5" customHeight="1"/>
    <row r="57" ht="37.5" customHeight="1"/>
    <row r="58" ht="37.5" customHeight="1"/>
    <row r="59" ht="37.5" customHeight="1"/>
    <row r="60" ht="37.5" customHeight="1"/>
    <row r="61" ht="37.5" customHeight="1"/>
    <row r="62" ht="37.5" customHeight="1"/>
    <row r="63" ht="37.5" customHeight="1"/>
    <row r="64" ht="37.5" customHeight="1"/>
    <row r="65" ht="37.5" customHeight="1"/>
    <row r="66" ht="37.5" customHeight="1"/>
    <row r="67" ht="37.5" customHeight="1"/>
    <row r="68" ht="37.5" customHeight="1"/>
    <row r="69" ht="37.5" customHeight="1"/>
    <row r="70" ht="37.5" customHeight="1"/>
    <row r="71" ht="37.5" customHeight="1"/>
    <row r="72" ht="37.5" customHeight="1"/>
    <row r="73" ht="37.5" customHeight="1"/>
    <row r="74" ht="37.5" customHeight="1"/>
    <row r="75" ht="37.5" customHeight="1"/>
    <row r="76" ht="37.5" customHeight="1"/>
    <row r="77" ht="37.5" customHeight="1"/>
    <row r="78" ht="37.5" customHeight="1"/>
    <row r="79" ht="37.5" customHeight="1"/>
    <row r="80" ht="37.5" customHeight="1"/>
    <row r="81" ht="37.5" customHeight="1"/>
    <row r="82" ht="37.5" customHeight="1"/>
    <row r="83" ht="37.5" customHeight="1"/>
    <row r="84" ht="37.5" customHeight="1"/>
  </sheetData>
  <sheetProtection/>
  <mergeCells count="3">
    <mergeCell ref="A2:P2"/>
    <mergeCell ref="A4:D4"/>
    <mergeCell ref="E4:L4"/>
  </mergeCells>
  <printOptions horizontalCentered="1"/>
  <pageMargins left="0.38958333333333334" right="0.38958333333333334" top="0.5784722222222223" bottom="0.38958333333333334" header="0.9284722222222223" footer="0.3104166666666667"/>
  <pageSetup firstPageNumber="1" useFirstPageNumber="1" horizontalDpi="600" verticalDpi="600" orientation="landscape" paperSize="9" scale="7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F296"/>
  <sheetViews>
    <sheetView showZeros="0" view="pageBreakPreview" zoomScaleSheetLayoutView="100" workbookViewId="0" topLeftCell="A1">
      <selection activeCell="D4" sqref="D4:D295"/>
    </sheetView>
  </sheetViews>
  <sheetFormatPr defaultColWidth="8.75390625" defaultRowHeight="13.5"/>
  <cols>
    <col min="1" max="1" width="11.875" style="85" customWidth="1"/>
    <col min="2" max="2" width="42.375" style="85" customWidth="1"/>
    <col min="3" max="4" width="14.25390625" style="86" customWidth="1"/>
    <col min="5" max="5" width="26.875" style="87" hidden="1" customWidth="1"/>
    <col min="6" max="6" width="8.75390625" style="87" hidden="1" customWidth="1"/>
    <col min="7" max="16384" width="8.75390625" style="85" customWidth="1"/>
  </cols>
  <sheetData>
    <row r="1" spans="1:5" ht="21" customHeight="1">
      <c r="A1" s="3" t="s">
        <v>1464</v>
      </c>
      <c r="B1" s="3"/>
      <c r="C1" s="3"/>
      <c r="D1" s="3"/>
      <c r="E1" s="88"/>
    </row>
    <row r="2" spans="1:5" ht="42.75" customHeight="1">
      <c r="A2" s="16" t="s">
        <v>1465</v>
      </c>
      <c r="B2" s="32"/>
      <c r="C2" s="89"/>
      <c r="D2" s="89"/>
      <c r="E2" s="90"/>
    </row>
    <row r="3" spans="1:5" ht="18" customHeight="1">
      <c r="A3" s="91"/>
      <c r="B3" s="91"/>
      <c r="C3" s="92"/>
      <c r="D3" s="93" t="s">
        <v>2</v>
      </c>
      <c r="E3" s="94"/>
    </row>
    <row r="4" spans="1:6" ht="27.75" customHeight="1">
      <c r="A4" s="95" t="s">
        <v>321</v>
      </c>
      <c r="B4" s="95" t="s">
        <v>131</v>
      </c>
      <c r="C4" s="96" t="s">
        <v>322</v>
      </c>
      <c r="D4" s="97" t="s">
        <v>323</v>
      </c>
      <c r="E4" s="98" t="s">
        <v>324</v>
      </c>
      <c r="F4" s="87" t="s">
        <v>325</v>
      </c>
    </row>
    <row r="5" spans="1:5" ht="27.75" customHeight="1">
      <c r="A5" s="99" t="s">
        <v>1466</v>
      </c>
      <c r="B5" s="100" t="s">
        <v>305</v>
      </c>
      <c r="C5" s="101">
        <f>(C6+C14+C29+C41+C52+C102+C126+C178+C183+C187+C211+C239+C258+C277)</f>
        <v>9650.025572</v>
      </c>
      <c r="D5" s="102">
        <f>(D6+D14+D29+D41+D52+D102+D126+D178+D183+D187+D211+D239+D258+D277)</f>
        <v>15247.87</v>
      </c>
      <c r="E5" s="103"/>
    </row>
    <row r="6" spans="1:5" ht="27.75" customHeight="1" hidden="1">
      <c r="A6" s="104">
        <v>206</v>
      </c>
      <c r="B6" s="105" t="s">
        <v>609</v>
      </c>
      <c r="C6" s="101">
        <v>0</v>
      </c>
      <c r="D6" s="102"/>
      <c r="E6" s="106"/>
    </row>
    <row r="7" spans="1:5" ht="27.75" customHeight="1" hidden="1">
      <c r="A7" s="104">
        <v>20610</v>
      </c>
      <c r="B7" s="105" t="s">
        <v>1467</v>
      </c>
      <c r="C7" s="101">
        <v>0</v>
      </c>
      <c r="D7" s="102"/>
      <c r="E7" s="106"/>
    </row>
    <row r="8" spans="1:5" ht="27.75" customHeight="1" hidden="1">
      <c r="A8" s="104">
        <v>2061001</v>
      </c>
      <c r="B8" s="105" t="s">
        <v>1468</v>
      </c>
      <c r="C8" s="101">
        <v>0</v>
      </c>
      <c r="D8" s="102"/>
      <c r="E8" s="106"/>
    </row>
    <row r="9" spans="1:5" ht="27.75" customHeight="1" hidden="1">
      <c r="A9" s="104">
        <v>2061002</v>
      </c>
      <c r="B9" s="105" t="s">
        <v>1469</v>
      </c>
      <c r="C9" s="101">
        <v>0</v>
      </c>
      <c r="D9" s="102"/>
      <c r="E9" s="106"/>
    </row>
    <row r="10" spans="1:5" ht="27.75" customHeight="1" hidden="1">
      <c r="A10" s="104">
        <v>2061003</v>
      </c>
      <c r="B10" s="105" t="s">
        <v>1470</v>
      </c>
      <c r="C10" s="101">
        <v>0</v>
      </c>
      <c r="D10" s="102"/>
      <c r="E10" s="106"/>
    </row>
    <row r="11" spans="1:5" ht="27.75" customHeight="1" hidden="1">
      <c r="A11" s="104">
        <v>2061004</v>
      </c>
      <c r="B11" s="105" t="s">
        <v>1471</v>
      </c>
      <c r="C11" s="101">
        <v>0</v>
      </c>
      <c r="D11" s="102"/>
      <c r="E11" s="106"/>
    </row>
    <row r="12" spans="1:5" ht="27.75" customHeight="1" hidden="1">
      <c r="A12" s="104">
        <v>2061005</v>
      </c>
      <c r="B12" s="105" t="s">
        <v>1472</v>
      </c>
      <c r="C12" s="101">
        <v>0</v>
      </c>
      <c r="D12" s="102"/>
      <c r="E12" s="106"/>
    </row>
    <row r="13" spans="1:5" ht="27.75" customHeight="1" hidden="1">
      <c r="A13" s="104">
        <v>2061099</v>
      </c>
      <c r="B13" s="105" t="s">
        <v>1473</v>
      </c>
      <c r="C13" s="101">
        <v>0</v>
      </c>
      <c r="D13" s="102"/>
      <c r="E13" s="106"/>
    </row>
    <row r="14" spans="1:5" ht="27.75" customHeight="1" hidden="1">
      <c r="A14" s="104">
        <v>207</v>
      </c>
      <c r="B14" s="105" t="s">
        <v>657</v>
      </c>
      <c r="C14" s="101">
        <v>0</v>
      </c>
      <c r="D14" s="102"/>
      <c r="E14" s="106"/>
    </row>
    <row r="15" spans="1:5" ht="27.75" customHeight="1" hidden="1">
      <c r="A15" s="104">
        <v>20707</v>
      </c>
      <c r="B15" s="105" t="s">
        <v>1474</v>
      </c>
      <c r="C15" s="101">
        <v>0</v>
      </c>
      <c r="D15" s="102"/>
      <c r="E15" s="106"/>
    </row>
    <row r="16" spans="1:5" ht="27.75" customHeight="1" hidden="1">
      <c r="A16" s="104">
        <v>2070701</v>
      </c>
      <c r="B16" s="105" t="s">
        <v>1475</v>
      </c>
      <c r="C16" s="101">
        <v>0</v>
      </c>
      <c r="D16" s="102"/>
      <c r="E16" s="106"/>
    </row>
    <row r="17" spans="1:5" ht="27.75" customHeight="1" hidden="1">
      <c r="A17" s="104">
        <v>2070702</v>
      </c>
      <c r="B17" s="105" t="s">
        <v>1476</v>
      </c>
      <c r="C17" s="101">
        <v>0</v>
      </c>
      <c r="D17" s="102"/>
      <c r="E17" s="106"/>
    </row>
    <row r="18" spans="1:5" ht="27.75" customHeight="1" hidden="1">
      <c r="A18" s="104">
        <v>2070703</v>
      </c>
      <c r="B18" s="105" t="s">
        <v>1477</v>
      </c>
      <c r="C18" s="101">
        <v>0</v>
      </c>
      <c r="D18" s="102"/>
      <c r="E18" s="106"/>
    </row>
    <row r="19" spans="1:5" ht="27.75" customHeight="1" hidden="1">
      <c r="A19" s="104">
        <v>2070799</v>
      </c>
      <c r="B19" s="105" t="s">
        <v>1478</v>
      </c>
      <c r="C19" s="101">
        <v>0</v>
      </c>
      <c r="D19" s="102"/>
      <c r="E19" s="106"/>
    </row>
    <row r="20" spans="1:5" ht="27.75" customHeight="1" hidden="1">
      <c r="A20" s="104">
        <v>20709</v>
      </c>
      <c r="B20" s="105" t="s">
        <v>1479</v>
      </c>
      <c r="C20" s="101">
        <v>0</v>
      </c>
      <c r="D20" s="102"/>
      <c r="E20" s="106"/>
    </row>
    <row r="21" spans="1:5" ht="27.75" customHeight="1" hidden="1">
      <c r="A21" s="104">
        <v>2070901</v>
      </c>
      <c r="B21" s="105" t="s">
        <v>1480</v>
      </c>
      <c r="C21" s="101">
        <v>0</v>
      </c>
      <c r="D21" s="102"/>
      <c r="E21" s="106"/>
    </row>
    <row r="22" spans="1:5" ht="27.75" customHeight="1" hidden="1">
      <c r="A22" s="104">
        <v>2070902</v>
      </c>
      <c r="B22" s="105" t="s">
        <v>1481</v>
      </c>
      <c r="C22" s="101">
        <v>0</v>
      </c>
      <c r="D22" s="102"/>
      <c r="E22" s="106"/>
    </row>
    <row r="23" spans="1:5" ht="27.75" customHeight="1" hidden="1">
      <c r="A23" s="104">
        <v>2070903</v>
      </c>
      <c r="B23" s="105" t="s">
        <v>1482</v>
      </c>
      <c r="C23" s="101">
        <v>0</v>
      </c>
      <c r="D23" s="102"/>
      <c r="E23" s="106"/>
    </row>
    <row r="24" spans="1:5" ht="27.75" customHeight="1" hidden="1">
      <c r="A24" s="104">
        <v>2070904</v>
      </c>
      <c r="B24" s="105" t="s">
        <v>1483</v>
      </c>
      <c r="C24" s="101">
        <v>0</v>
      </c>
      <c r="D24" s="102"/>
      <c r="E24" s="106"/>
    </row>
    <row r="25" spans="1:5" ht="27.75" customHeight="1" hidden="1">
      <c r="A25" s="104">
        <v>2070905</v>
      </c>
      <c r="B25" s="105" t="s">
        <v>1484</v>
      </c>
      <c r="C25" s="101">
        <v>0</v>
      </c>
      <c r="D25" s="102"/>
      <c r="E25" s="106"/>
    </row>
    <row r="26" spans="1:5" ht="27.75" customHeight="1" hidden="1">
      <c r="A26" s="104">
        <v>20710</v>
      </c>
      <c r="B26" s="105" t="s">
        <v>1485</v>
      </c>
      <c r="C26" s="101">
        <v>0</v>
      </c>
      <c r="D26" s="102"/>
      <c r="E26" s="106"/>
    </row>
    <row r="27" spans="1:5" ht="27.75" customHeight="1" hidden="1">
      <c r="A27" s="104">
        <v>2071001</v>
      </c>
      <c r="B27" s="105" t="s">
        <v>1486</v>
      </c>
      <c r="C27" s="101">
        <v>0</v>
      </c>
      <c r="D27" s="102"/>
      <c r="E27" s="106"/>
    </row>
    <row r="28" spans="1:5" ht="27.75" customHeight="1" hidden="1">
      <c r="A28" s="104">
        <v>2071099</v>
      </c>
      <c r="B28" s="105" t="s">
        <v>1487</v>
      </c>
      <c r="C28" s="101">
        <v>0</v>
      </c>
      <c r="D28" s="102"/>
      <c r="E28" s="106"/>
    </row>
    <row r="29" spans="1:5" ht="27.75" customHeight="1">
      <c r="A29" s="104">
        <v>208</v>
      </c>
      <c r="B29" s="105" t="s">
        <v>697</v>
      </c>
      <c r="C29" s="101">
        <v>17.58</v>
      </c>
      <c r="D29" s="102">
        <v>63</v>
      </c>
      <c r="E29" s="106"/>
    </row>
    <row r="30" spans="1:5" ht="27.75" customHeight="1">
      <c r="A30" s="104">
        <v>20822</v>
      </c>
      <c r="B30" s="105" t="s">
        <v>1448</v>
      </c>
      <c r="C30" s="101">
        <v>17.58</v>
      </c>
      <c r="D30" s="107"/>
      <c r="E30" s="106"/>
    </row>
    <row r="31" spans="1:5" ht="27.75" customHeight="1">
      <c r="A31" s="104">
        <v>2082201</v>
      </c>
      <c r="B31" s="105" t="s">
        <v>1488</v>
      </c>
      <c r="C31" s="101">
        <v>17.58</v>
      </c>
      <c r="D31" s="107"/>
      <c r="E31" s="106"/>
    </row>
    <row r="32" spans="1:5" ht="27.75" customHeight="1">
      <c r="A32" s="104">
        <v>2082202</v>
      </c>
      <c r="B32" s="105" t="s">
        <v>1489</v>
      </c>
      <c r="C32" s="101"/>
      <c r="D32" s="107">
        <v>63</v>
      </c>
      <c r="E32" s="107">
        <v>63</v>
      </c>
    </row>
    <row r="33" spans="1:5" ht="27.75" customHeight="1" hidden="1">
      <c r="A33" s="104">
        <v>2082299</v>
      </c>
      <c r="B33" s="105" t="s">
        <v>1490</v>
      </c>
      <c r="C33" s="101"/>
      <c r="D33" s="107"/>
      <c r="E33" s="106"/>
    </row>
    <row r="34" spans="1:5" ht="27.75" customHeight="1" hidden="1">
      <c r="A34" s="104">
        <v>20823</v>
      </c>
      <c r="B34" s="105" t="s">
        <v>1491</v>
      </c>
      <c r="C34" s="101"/>
      <c r="D34" s="107"/>
      <c r="E34" s="106"/>
    </row>
    <row r="35" spans="1:5" ht="27.75" customHeight="1" hidden="1">
      <c r="A35" s="104">
        <v>2082301</v>
      </c>
      <c r="B35" s="105" t="s">
        <v>1488</v>
      </c>
      <c r="C35" s="101"/>
      <c r="D35" s="107"/>
      <c r="E35" s="106"/>
    </row>
    <row r="36" spans="1:5" ht="27.75" customHeight="1" hidden="1">
      <c r="A36" s="104">
        <v>2082302</v>
      </c>
      <c r="B36" s="105" t="s">
        <v>1489</v>
      </c>
      <c r="C36" s="101"/>
      <c r="D36" s="107"/>
      <c r="E36" s="106"/>
    </row>
    <row r="37" spans="1:5" ht="27.75" customHeight="1" hidden="1">
      <c r="A37" s="104">
        <v>2082399</v>
      </c>
      <c r="B37" s="105" t="s">
        <v>1492</v>
      </c>
      <c r="C37" s="101"/>
      <c r="D37" s="107"/>
      <c r="E37" s="106"/>
    </row>
    <row r="38" spans="1:5" ht="27.75" customHeight="1" hidden="1">
      <c r="A38" s="104">
        <v>20829</v>
      </c>
      <c r="B38" s="105" t="s">
        <v>1493</v>
      </c>
      <c r="C38" s="101"/>
      <c r="D38" s="107"/>
      <c r="E38" s="106"/>
    </row>
    <row r="39" spans="1:5" ht="27.75" customHeight="1" hidden="1">
      <c r="A39" s="104">
        <v>2082901</v>
      </c>
      <c r="B39" s="105" t="s">
        <v>1489</v>
      </c>
      <c r="C39" s="101"/>
      <c r="D39" s="107"/>
      <c r="E39" s="106"/>
    </row>
    <row r="40" spans="1:5" ht="27.75" customHeight="1" hidden="1">
      <c r="A40" s="104">
        <v>2082999</v>
      </c>
      <c r="B40" s="105" t="s">
        <v>1494</v>
      </c>
      <c r="C40" s="101"/>
      <c r="D40" s="107"/>
      <c r="E40" s="106"/>
    </row>
    <row r="41" spans="1:5" ht="27.75" customHeight="1" hidden="1">
      <c r="A41" s="104">
        <v>211</v>
      </c>
      <c r="B41" s="105" t="s">
        <v>858</v>
      </c>
      <c r="C41" s="101"/>
      <c r="D41" s="107"/>
      <c r="E41" s="106"/>
    </row>
    <row r="42" spans="1:5" ht="27.75" customHeight="1" hidden="1">
      <c r="A42" s="104">
        <v>21160</v>
      </c>
      <c r="B42" s="105" t="s">
        <v>1495</v>
      </c>
      <c r="C42" s="101"/>
      <c r="D42" s="107"/>
      <c r="E42" s="106"/>
    </row>
    <row r="43" spans="1:5" ht="27.75" customHeight="1" hidden="1">
      <c r="A43" s="104">
        <v>2116001</v>
      </c>
      <c r="B43" s="105" t="s">
        <v>1496</v>
      </c>
      <c r="C43" s="101"/>
      <c r="D43" s="107"/>
      <c r="E43" s="106"/>
    </row>
    <row r="44" spans="1:5" ht="27.75" customHeight="1" hidden="1">
      <c r="A44" s="104">
        <v>2116002</v>
      </c>
      <c r="B44" s="105" t="s">
        <v>1497</v>
      </c>
      <c r="C44" s="101"/>
      <c r="D44" s="107"/>
      <c r="E44" s="106"/>
    </row>
    <row r="45" spans="1:5" ht="27.75" customHeight="1" hidden="1">
      <c r="A45" s="104">
        <v>2116003</v>
      </c>
      <c r="B45" s="105" t="s">
        <v>1498</v>
      </c>
      <c r="C45" s="101"/>
      <c r="D45" s="107"/>
      <c r="E45" s="106"/>
    </row>
    <row r="46" spans="1:5" ht="27.75" customHeight="1" hidden="1">
      <c r="A46" s="104">
        <v>2116099</v>
      </c>
      <c r="B46" s="105" t="s">
        <v>1499</v>
      </c>
      <c r="C46" s="101"/>
      <c r="D46" s="107"/>
      <c r="E46" s="106"/>
    </row>
    <row r="47" spans="1:5" ht="27.75" customHeight="1" hidden="1">
      <c r="A47" s="104">
        <v>21161</v>
      </c>
      <c r="B47" s="105" t="s">
        <v>1500</v>
      </c>
      <c r="C47" s="101"/>
      <c r="D47" s="107"/>
      <c r="E47" s="106"/>
    </row>
    <row r="48" spans="1:5" ht="27.75" customHeight="1" hidden="1">
      <c r="A48" s="104">
        <v>2116101</v>
      </c>
      <c r="B48" s="105" t="s">
        <v>1501</v>
      </c>
      <c r="C48" s="101"/>
      <c r="D48" s="107"/>
      <c r="E48" s="106"/>
    </row>
    <row r="49" spans="1:5" ht="27.75" customHeight="1" hidden="1">
      <c r="A49" s="104">
        <v>2116102</v>
      </c>
      <c r="B49" s="105" t="s">
        <v>1502</v>
      </c>
      <c r="C49" s="101"/>
      <c r="D49" s="107"/>
      <c r="E49" s="106"/>
    </row>
    <row r="50" spans="1:5" ht="27.75" customHeight="1" hidden="1">
      <c r="A50" s="104">
        <v>2116103</v>
      </c>
      <c r="B50" s="105" t="s">
        <v>1503</v>
      </c>
      <c r="C50" s="101"/>
      <c r="D50" s="107"/>
      <c r="E50" s="106"/>
    </row>
    <row r="51" spans="1:5" ht="27.75" customHeight="1" hidden="1">
      <c r="A51" s="104">
        <v>2116104</v>
      </c>
      <c r="B51" s="105" t="s">
        <v>1504</v>
      </c>
      <c r="C51" s="101"/>
      <c r="D51" s="107"/>
      <c r="E51" s="106"/>
    </row>
    <row r="52" spans="1:5" ht="27.75" customHeight="1">
      <c r="A52" s="104">
        <v>212</v>
      </c>
      <c r="B52" s="105" t="s">
        <v>923</v>
      </c>
      <c r="C52" s="101">
        <v>1988.32</v>
      </c>
      <c r="D52" s="107">
        <f>D53+D66-0.01</f>
        <v>4494.18</v>
      </c>
      <c r="E52" s="106"/>
    </row>
    <row r="53" spans="1:5" ht="27.75" customHeight="1">
      <c r="A53" s="104">
        <v>21208</v>
      </c>
      <c r="B53" s="105" t="s">
        <v>1505</v>
      </c>
      <c r="C53" s="101">
        <v>1988.32</v>
      </c>
      <c r="D53" s="102">
        <f>SUM(D54:D65)</f>
        <v>3517.19</v>
      </c>
      <c r="E53" s="106"/>
    </row>
    <row r="54" spans="1:5" ht="27.75" customHeight="1">
      <c r="A54" s="104">
        <v>2120801</v>
      </c>
      <c r="B54" s="105" t="s">
        <v>1506</v>
      </c>
      <c r="C54" s="101">
        <v>146.112484</v>
      </c>
      <c r="D54" s="107">
        <v>1511.87</v>
      </c>
      <c r="E54" s="106"/>
    </row>
    <row r="55" spans="1:5" ht="27.75" customHeight="1">
      <c r="A55" s="104">
        <v>2120802</v>
      </c>
      <c r="B55" s="105" t="s">
        <v>1507</v>
      </c>
      <c r="C55" s="101">
        <v>257.875435</v>
      </c>
      <c r="D55" s="107"/>
      <c r="E55" s="106"/>
    </row>
    <row r="56" spans="1:5" ht="27.75" customHeight="1">
      <c r="A56" s="104">
        <v>2120803</v>
      </c>
      <c r="B56" s="105" t="s">
        <v>1508</v>
      </c>
      <c r="C56" s="101">
        <f>1539.715934+2</f>
        <v>1541.715934</v>
      </c>
      <c r="D56" s="107">
        <v>1729.02</v>
      </c>
      <c r="E56" s="107">
        <v>1729.02</v>
      </c>
    </row>
    <row r="57" spans="1:5" ht="27.75" customHeight="1">
      <c r="A57" s="104">
        <v>2120804</v>
      </c>
      <c r="B57" s="105" t="s">
        <v>1509</v>
      </c>
      <c r="C57" s="101">
        <v>42.617107</v>
      </c>
      <c r="D57" s="107">
        <v>18</v>
      </c>
      <c r="E57" s="106"/>
    </row>
    <row r="58" spans="1:5" ht="27.75" customHeight="1">
      <c r="A58" s="104">
        <v>2120805</v>
      </c>
      <c r="B58" s="105" t="s">
        <v>1510</v>
      </c>
      <c r="C58" s="101"/>
      <c r="D58" s="107">
        <v>258.3</v>
      </c>
      <c r="E58" s="106"/>
    </row>
    <row r="59" spans="1:5" ht="27.75" customHeight="1" hidden="1">
      <c r="A59" s="104">
        <v>2120806</v>
      </c>
      <c r="B59" s="105" t="s">
        <v>1511</v>
      </c>
      <c r="C59" s="101"/>
      <c r="D59" s="107"/>
      <c r="E59" s="106"/>
    </row>
    <row r="60" spans="1:5" ht="27.75" customHeight="1" hidden="1">
      <c r="A60" s="104">
        <v>2120807</v>
      </c>
      <c r="B60" s="105" t="s">
        <v>1512</v>
      </c>
      <c r="C60" s="101"/>
      <c r="D60" s="107"/>
      <c r="E60" s="106"/>
    </row>
    <row r="61" spans="1:5" ht="27.75" customHeight="1" hidden="1">
      <c r="A61" s="104">
        <v>2120809</v>
      </c>
      <c r="B61" s="105" t="s">
        <v>1513</v>
      </c>
      <c r="C61" s="101"/>
      <c r="D61" s="107"/>
      <c r="E61" s="106"/>
    </row>
    <row r="62" spans="1:5" ht="27.75" customHeight="1" hidden="1">
      <c r="A62" s="104">
        <v>2120810</v>
      </c>
      <c r="B62" s="105" t="s">
        <v>1514</v>
      </c>
      <c r="C62" s="101"/>
      <c r="D62" s="107"/>
      <c r="E62" s="106"/>
    </row>
    <row r="63" spans="1:5" ht="27.75" customHeight="1" hidden="1">
      <c r="A63" s="104">
        <v>2120811</v>
      </c>
      <c r="B63" s="105" t="s">
        <v>1515</v>
      </c>
      <c r="C63" s="101"/>
      <c r="D63" s="107"/>
      <c r="E63" s="106"/>
    </row>
    <row r="64" spans="1:5" ht="27.75" customHeight="1" hidden="1">
      <c r="A64" s="104">
        <v>2120813</v>
      </c>
      <c r="B64" s="105" t="s">
        <v>1516</v>
      </c>
      <c r="C64" s="101"/>
      <c r="D64" s="107"/>
      <c r="E64" s="106"/>
    </row>
    <row r="65" spans="1:5" ht="27.75" customHeight="1" hidden="1">
      <c r="A65" s="104">
        <v>2120899</v>
      </c>
      <c r="B65" s="105" t="s">
        <v>1517</v>
      </c>
      <c r="C65" s="101"/>
      <c r="D65" s="107"/>
      <c r="E65" s="106"/>
    </row>
    <row r="66" spans="1:5" ht="27.75" customHeight="1">
      <c r="A66" s="104">
        <v>21210</v>
      </c>
      <c r="B66" s="105" t="s">
        <v>1518</v>
      </c>
      <c r="C66" s="101"/>
      <c r="D66" s="107">
        <v>977</v>
      </c>
      <c r="E66" s="106"/>
    </row>
    <row r="67" spans="1:5" ht="27.75" customHeight="1">
      <c r="A67" s="104">
        <v>2121001</v>
      </c>
      <c r="B67" s="105" t="s">
        <v>1507</v>
      </c>
      <c r="C67" s="101"/>
      <c r="D67" s="107">
        <v>977</v>
      </c>
      <c r="E67" s="106"/>
    </row>
    <row r="68" spans="1:5" ht="27.75" customHeight="1" hidden="1">
      <c r="A68" s="104">
        <v>2121002</v>
      </c>
      <c r="B68" s="105" t="s">
        <v>1507</v>
      </c>
      <c r="C68" s="101"/>
      <c r="D68" s="107"/>
      <c r="E68" s="106"/>
    </row>
    <row r="69" spans="1:5" ht="27.75" customHeight="1" hidden="1">
      <c r="A69" s="104">
        <v>2121099</v>
      </c>
      <c r="B69" s="105" t="s">
        <v>1519</v>
      </c>
      <c r="C69" s="101"/>
      <c r="D69" s="107"/>
      <c r="E69" s="106"/>
    </row>
    <row r="70" spans="1:5" ht="27.75" customHeight="1" hidden="1">
      <c r="A70" s="104">
        <v>21211</v>
      </c>
      <c r="B70" s="105" t="s">
        <v>1520</v>
      </c>
      <c r="C70" s="101"/>
      <c r="D70" s="107"/>
      <c r="E70" s="106"/>
    </row>
    <row r="71" spans="1:5" ht="27.75" customHeight="1" hidden="1">
      <c r="A71" s="104">
        <v>21213</v>
      </c>
      <c r="B71" s="105" t="s">
        <v>1521</v>
      </c>
      <c r="C71" s="101"/>
      <c r="D71" s="107"/>
      <c r="E71" s="106"/>
    </row>
    <row r="72" spans="1:5" ht="27.75" customHeight="1" hidden="1">
      <c r="A72" s="104">
        <v>2121301</v>
      </c>
      <c r="B72" s="105" t="s">
        <v>1522</v>
      </c>
      <c r="C72" s="101"/>
      <c r="D72" s="107"/>
      <c r="E72" s="106"/>
    </row>
    <row r="73" spans="1:5" ht="27.75" customHeight="1" hidden="1">
      <c r="A73" s="104">
        <v>2121302</v>
      </c>
      <c r="B73" s="105" t="s">
        <v>1523</v>
      </c>
      <c r="C73" s="101"/>
      <c r="D73" s="107"/>
      <c r="E73" s="106"/>
    </row>
    <row r="74" spans="1:5" ht="27.75" customHeight="1" hidden="1">
      <c r="A74" s="104">
        <v>2121303</v>
      </c>
      <c r="B74" s="105" t="s">
        <v>1524</v>
      </c>
      <c r="C74" s="101"/>
      <c r="D74" s="107"/>
      <c r="E74" s="106"/>
    </row>
    <row r="75" spans="1:5" ht="27.75" customHeight="1" hidden="1">
      <c r="A75" s="104">
        <v>2121304</v>
      </c>
      <c r="B75" s="105" t="s">
        <v>1525</v>
      </c>
      <c r="C75" s="101"/>
      <c r="D75" s="107"/>
      <c r="E75" s="106"/>
    </row>
    <row r="76" spans="1:5" ht="27.75" customHeight="1" hidden="1">
      <c r="A76" s="104">
        <v>2121399</v>
      </c>
      <c r="B76" s="105" t="s">
        <v>1526</v>
      </c>
      <c r="C76" s="101"/>
      <c r="D76" s="107"/>
      <c r="E76" s="106"/>
    </row>
    <row r="77" spans="1:5" ht="27.75" customHeight="1" hidden="1">
      <c r="A77" s="104">
        <v>21214</v>
      </c>
      <c r="B77" s="105" t="s">
        <v>1527</v>
      </c>
      <c r="C77" s="101"/>
      <c r="D77" s="107"/>
      <c r="E77" s="106"/>
    </row>
    <row r="78" spans="1:5" ht="27.75" customHeight="1" hidden="1">
      <c r="A78" s="104">
        <v>2121401</v>
      </c>
      <c r="B78" s="105" t="s">
        <v>1528</v>
      </c>
      <c r="C78" s="101"/>
      <c r="D78" s="107"/>
      <c r="E78" s="106"/>
    </row>
    <row r="79" spans="1:5" ht="27.75" customHeight="1" hidden="1">
      <c r="A79" s="104">
        <v>2121402</v>
      </c>
      <c r="B79" s="105" t="s">
        <v>1529</v>
      </c>
      <c r="C79" s="101"/>
      <c r="D79" s="107"/>
      <c r="E79" s="106"/>
    </row>
    <row r="80" spans="1:5" ht="27.75" customHeight="1" hidden="1">
      <c r="A80" s="104">
        <v>2121499</v>
      </c>
      <c r="B80" s="105" t="s">
        <v>1530</v>
      </c>
      <c r="C80" s="101"/>
      <c r="D80" s="107"/>
      <c r="E80" s="106"/>
    </row>
    <row r="81" spans="1:5" ht="27.75" customHeight="1" hidden="1">
      <c r="A81" s="104">
        <v>21215</v>
      </c>
      <c r="B81" s="105" t="s">
        <v>1531</v>
      </c>
      <c r="C81" s="101"/>
      <c r="D81" s="107"/>
      <c r="E81" s="106"/>
    </row>
    <row r="82" spans="1:5" ht="27.75" customHeight="1" hidden="1">
      <c r="A82" s="104">
        <v>2121501</v>
      </c>
      <c r="B82" s="105" t="s">
        <v>1506</v>
      </c>
      <c r="C82" s="101"/>
      <c r="D82" s="107"/>
      <c r="E82" s="106"/>
    </row>
    <row r="83" spans="1:5" ht="27.75" customHeight="1" hidden="1">
      <c r="A83" s="104">
        <v>2121502</v>
      </c>
      <c r="B83" s="105" t="s">
        <v>1507</v>
      </c>
      <c r="C83" s="101"/>
      <c r="D83" s="107"/>
      <c r="E83" s="106"/>
    </row>
    <row r="84" spans="1:5" ht="27.75" customHeight="1" hidden="1">
      <c r="A84" s="104">
        <v>2121599</v>
      </c>
      <c r="B84" s="105" t="s">
        <v>1532</v>
      </c>
      <c r="C84" s="101"/>
      <c r="D84" s="107"/>
      <c r="E84" s="106"/>
    </row>
    <row r="85" spans="1:5" ht="27.75" customHeight="1" hidden="1">
      <c r="A85" s="104">
        <v>21216</v>
      </c>
      <c r="B85" s="105" t="s">
        <v>1533</v>
      </c>
      <c r="C85" s="101"/>
      <c r="D85" s="107"/>
      <c r="E85" s="106"/>
    </row>
    <row r="86" spans="1:5" ht="27.75" customHeight="1" hidden="1">
      <c r="A86" s="104">
        <v>2121601</v>
      </c>
      <c r="B86" s="105" t="s">
        <v>1506</v>
      </c>
      <c r="C86" s="101"/>
      <c r="D86" s="107"/>
      <c r="E86" s="106"/>
    </row>
    <row r="87" spans="1:5" ht="27.75" customHeight="1" hidden="1">
      <c r="A87" s="104">
        <v>2121602</v>
      </c>
      <c r="B87" s="105" t="s">
        <v>1507</v>
      </c>
      <c r="C87" s="101"/>
      <c r="D87" s="107"/>
      <c r="E87" s="106"/>
    </row>
    <row r="88" spans="1:5" ht="27.75" customHeight="1" hidden="1">
      <c r="A88" s="104">
        <v>21217</v>
      </c>
      <c r="B88" s="105" t="s">
        <v>1534</v>
      </c>
      <c r="C88" s="101"/>
      <c r="D88" s="107"/>
      <c r="E88" s="106"/>
    </row>
    <row r="89" spans="1:5" ht="27.75" customHeight="1" hidden="1">
      <c r="A89" s="104">
        <v>2121701</v>
      </c>
      <c r="B89" s="105" t="s">
        <v>1522</v>
      </c>
      <c r="C89" s="101"/>
      <c r="D89" s="107"/>
      <c r="E89" s="106"/>
    </row>
    <row r="90" spans="1:5" ht="27.75" customHeight="1" hidden="1">
      <c r="A90" s="104">
        <v>2121702</v>
      </c>
      <c r="B90" s="105" t="s">
        <v>1523</v>
      </c>
      <c r="C90" s="101"/>
      <c r="D90" s="107"/>
      <c r="E90" s="106"/>
    </row>
    <row r="91" spans="1:5" ht="27.75" customHeight="1" hidden="1">
      <c r="A91" s="104">
        <v>2121703</v>
      </c>
      <c r="B91" s="105" t="s">
        <v>1524</v>
      </c>
      <c r="C91" s="101"/>
      <c r="D91" s="107"/>
      <c r="E91" s="106"/>
    </row>
    <row r="92" spans="1:5" ht="27.75" customHeight="1" hidden="1">
      <c r="A92" s="104">
        <v>2121704</v>
      </c>
      <c r="B92" s="105" t="s">
        <v>1525</v>
      </c>
      <c r="C92" s="101"/>
      <c r="D92" s="107"/>
      <c r="E92" s="106"/>
    </row>
    <row r="93" spans="1:5" ht="27.75" customHeight="1" hidden="1">
      <c r="A93" s="104">
        <v>2121799</v>
      </c>
      <c r="B93" s="105" t="s">
        <v>1535</v>
      </c>
      <c r="C93" s="101"/>
      <c r="D93" s="107"/>
      <c r="E93" s="106"/>
    </row>
    <row r="94" spans="1:5" ht="27.75" customHeight="1">
      <c r="A94" s="104">
        <v>21218</v>
      </c>
      <c r="B94" s="105" t="s">
        <v>1536</v>
      </c>
      <c r="C94" s="101"/>
      <c r="D94" s="107"/>
      <c r="E94" s="106"/>
    </row>
    <row r="95" spans="1:5" ht="27.75" customHeight="1">
      <c r="A95" s="104">
        <v>2121801</v>
      </c>
      <c r="B95" s="105" t="s">
        <v>1528</v>
      </c>
      <c r="C95" s="101"/>
      <c r="D95" s="107"/>
      <c r="E95" s="106"/>
    </row>
    <row r="96" spans="1:5" ht="27.75" customHeight="1" hidden="1">
      <c r="A96" s="104">
        <v>2121899</v>
      </c>
      <c r="B96" s="105" t="s">
        <v>1537</v>
      </c>
      <c r="C96" s="101"/>
      <c r="D96" s="107"/>
      <c r="E96" s="106"/>
    </row>
    <row r="97" spans="1:5" ht="27.75" customHeight="1" hidden="1">
      <c r="A97" s="104">
        <v>21219</v>
      </c>
      <c r="B97" s="105" t="s">
        <v>92</v>
      </c>
      <c r="C97" s="101"/>
      <c r="D97" s="107"/>
      <c r="E97" s="106"/>
    </row>
    <row r="98" spans="1:5" ht="27.75" customHeight="1" hidden="1">
      <c r="A98" s="104">
        <v>2121901</v>
      </c>
      <c r="B98" s="105" t="s">
        <v>1538</v>
      </c>
      <c r="C98" s="101"/>
      <c r="D98" s="107"/>
      <c r="E98" s="106"/>
    </row>
    <row r="99" spans="1:5" ht="27.75" customHeight="1" hidden="1">
      <c r="A99" s="104">
        <v>2121902</v>
      </c>
      <c r="B99" s="105" t="s">
        <v>1507</v>
      </c>
      <c r="C99" s="101"/>
      <c r="D99" s="107"/>
      <c r="E99" s="106"/>
    </row>
    <row r="100" spans="1:5" ht="27.75" customHeight="1" hidden="1">
      <c r="A100" s="104">
        <v>2121903</v>
      </c>
      <c r="B100" s="105" t="s">
        <v>1539</v>
      </c>
      <c r="C100" s="101"/>
      <c r="D100" s="107"/>
      <c r="E100" s="106"/>
    </row>
    <row r="101" spans="1:5" ht="27.75" customHeight="1" hidden="1">
      <c r="A101" s="104">
        <v>2120904</v>
      </c>
      <c r="B101" s="105" t="s">
        <v>1509</v>
      </c>
      <c r="C101" s="101"/>
      <c r="D101" s="107"/>
      <c r="E101" s="106"/>
    </row>
    <row r="102" spans="1:5" ht="27.75" customHeight="1" hidden="1">
      <c r="A102" s="104">
        <v>213</v>
      </c>
      <c r="B102" s="105" t="s">
        <v>939</v>
      </c>
      <c r="C102" s="101">
        <v>0</v>
      </c>
      <c r="D102" s="107"/>
      <c r="E102" s="106"/>
    </row>
    <row r="103" spans="1:5" ht="27.75" customHeight="1" hidden="1">
      <c r="A103" s="104">
        <v>21366</v>
      </c>
      <c r="B103" s="105" t="s">
        <v>1540</v>
      </c>
      <c r="C103" s="101"/>
      <c r="D103" s="107"/>
      <c r="E103" s="106"/>
    </row>
    <row r="104" spans="1:5" ht="27.75" customHeight="1" hidden="1">
      <c r="A104" s="104">
        <v>2136601</v>
      </c>
      <c r="B104" s="105" t="s">
        <v>1489</v>
      </c>
      <c r="C104" s="101"/>
      <c r="D104" s="107"/>
      <c r="E104" s="106"/>
    </row>
    <row r="105" spans="1:5" ht="27.75" customHeight="1" hidden="1">
      <c r="A105" s="104">
        <v>2136602</v>
      </c>
      <c r="B105" s="105" t="s">
        <v>1541</v>
      </c>
      <c r="C105" s="101"/>
      <c r="D105" s="107"/>
      <c r="E105" s="106"/>
    </row>
    <row r="106" spans="1:5" ht="27.75" customHeight="1" hidden="1">
      <c r="A106" s="104">
        <v>2136603</v>
      </c>
      <c r="B106" s="105" t="s">
        <v>1542</v>
      </c>
      <c r="C106" s="101"/>
      <c r="D106" s="107"/>
      <c r="E106" s="106"/>
    </row>
    <row r="107" spans="1:5" ht="27.75" customHeight="1" hidden="1">
      <c r="A107" s="104">
        <v>2136699</v>
      </c>
      <c r="B107" s="105" t="s">
        <v>1543</v>
      </c>
      <c r="C107" s="101"/>
      <c r="D107" s="107"/>
      <c r="E107" s="106"/>
    </row>
    <row r="108" spans="1:5" ht="27.75" customHeight="1" hidden="1">
      <c r="A108" s="104">
        <v>21367</v>
      </c>
      <c r="B108" s="105" t="s">
        <v>1544</v>
      </c>
      <c r="C108" s="101"/>
      <c r="D108" s="107"/>
      <c r="E108" s="106"/>
    </row>
    <row r="109" spans="1:5" ht="27.75" customHeight="1" hidden="1">
      <c r="A109" s="104">
        <v>2136701</v>
      </c>
      <c r="B109" s="105" t="s">
        <v>1489</v>
      </c>
      <c r="C109" s="101"/>
      <c r="D109" s="107"/>
      <c r="E109" s="106"/>
    </row>
    <row r="110" spans="1:5" ht="27.75" customHeight="1" hidden="1">
      <c r="A110" s="104">
        <v>2136702</v>
      </c>
      <c r="B110" s="105" t="s">
        <v>1541</v>
      </c>
      <c r="C110" s="101"/>
      <c r="D110" s="107"/>
      <c r="E110" s="106"/>
    </row>
    <row r="111" spans="1:5" ht="27.75" customHeight="1" hidden="1">
      <c r="A111" s="104">
        <v>2136703</v>
      </c>
      <c r="B111" s="105" t="s">
        <v>1545</v>
      </c>
      <c r="C111" s="101"/>
      <c r="D111" s="107"/>
      <c r="E111" s="106"/>
    </row>
    <row r="112" spans="1:5" ht="27.75" customHeight="1" hidden="1">
      <c r="A112" s="104">
        <v>2136799</v>
      </c>
      <c r="B112" s="105" t="s">
        <v>1546</v>
      </c>
      <c r="C112" s="101"/>
      <c r="D112" s="107"/>
      <c r="E112" s="106"/>
    </row>
    <row r="113" spans="1:5" ht="27.75" customHeight="1" hidden="1">
      <c r="A113" s="104">
        <v>21369</v>
      </c>
      <c r="B113" s="105" t="s">
        <v>1547</v>
      </c>
      <c r="C113" s="101"/>
      <c r="D113" s="107"/>
      <c r="E113" s="106"/>
    </row>
    <row r="114" spans="1:5" ht="27.75" customHeight="1" hidden="1">
      <c r="A114" s="104">
        <v>2136901</v>
      </c>
      <c r="B114" s="105" t="s">
        <v>1548</v>
      </c>
      <c r="C114" s="101"/>
      <c r="D114" s="107"/>
      <c r="E114" s="106"/>
    </row>
    <row r="115" spans="1:5" ht="27.75" customHeight="1" hidden="1">
      <c r="A115" s="104">
        <v>2136902</v>
      </c>
      <c r="B115" s="105" t="s">
        <v>1549</v>
      </c>
      <c r="C115" s="101"/>
      <c r="D115" s="107"/>
      <c r="E115" s="106"/>
    </row>
    <row r="116" spans="1:5" ht="27.75" customHeight="1" hidden="1">
      <c r="A116" s="104">
        <v>2136903</v>
      </c>
      <c r="B116" s="105" t="s">
        <v>1550</v>
      </c>
      <c r="C116" s="101"/>
      <c r="D116" s="107"/>
      <c r="E116" s="106"/>
    </row>
    <row r="117" spans="1:5" ht="27.75" customHeight="1" hidden="1">
      <c r="A117" s="104">
        <v>2136999</v>
      </c>
      <c r="B117" s="105" t="s">
        <v>1551</v>
      </c>
      <c r="C117" s="101"/>
      <c r="D117" s="107"/>
      <c r="E117" s="106"/>
    </row>
    <row r="118" spans="1:5" ht="27.75" customHeight="1" hidden="1">
      <c r="A118" s="104">
        <v>21370</v>
      </c>
      <c r="B118" s="105" t="s">
        <v>1552</v>
      </c>
      <c r="C118" s="101">
        <v>0</v>
      </c>
      <c r="D118" s="107"/>
      <c r="E118" s="106"/>
    </row>
    <row r="119" spans="1:5" ht="27.75" customHeight="1" hidden="1">
      <c r="A119" s="104">
        <v>2137001</v>
      </c>
      <c r="B119" s="105" t="s">
        <v>1489</v>
      </c>
      <c r="C119" s="101"/>
      <c r="D119" s="107"/>
      <c r="E119" s="106"/>
    </row>
    <row r="120" spans="1:5" ht="27.75" customHeight="1" hidden="1">
      <c r="A120" s="104">
        <v>2137099</v>
      </c>
      <c r="B120" s="105" t="s">
        <v>1553</v>
      </c>
      <c r="C120" s="101">
        <v>0</v>
      </c>
      <c r="D120" s="107"/>
      <c r="E120" s="106"/>
    </row>
    <row r="121" spans="1:5" ht="27.75" customHeight="1" hidden="1">
      <c r="A121" s="104">
        <v>21371</v>
      </c>
      <c r="B121" s="105" t="s">
        <v>1554</v>
      </c>
      <c r="C121" s="101"/>
      <c r="D121" s="107"/>
      <c r="E121" s="106"/>
    </row>
    <row r="122" spans="1:5" ht="27.75" customHeight="1" hidden="1">
      <c r="A122" s="104">
        <v>2137101</v>
      </c>
      <c r="B122" s="105" t="s">
        <v>1548</v>
      </c>
      <c r="C122" s="101"/>
      <c r="D122" s="107"/>
      <c r="E122" s="106"/>
    </row>
    <row r="123" spans="1:5" ht="27.75" customHeight="1" hidden="1">
      <c r="A123" s="104">
        <v>2137102</v>
      </c>
      <c r="B123" s="105" t="s">
        <v>1549</v>
      </c>
      <c r="C123" s="101"/>
      <c r="D123" s="107"/>
      <c r="E123" s="106"/>
    </row>
    <row r="124" spans="1:5" ht="27.75" customHeight="1" hidden="1">
      <c r="A124" s="104">
        <v>2137103</v>
      </c>
      <c r="B124" s="105" t="s">
        <v>1550</v>
      </c>
      <c r="C124" s="101"/>
      <c r="D124" s="107"/>
      <c r="E124" s="106"/>
    </row>
    <row r="125" spans="1:5" ht="27.75" customHeight="1" hidden="1">
      <c r="A125" s="104">
        <v>2137199</v>
      </c>
      <c r="B125" s="105" t="s">
        <v>1555</v>
      </c>
      <c r="C125" s="101"/>
      <c r="D125" s="107"/>
      <c r="E125" s="106"/>
    </row>
    <row r="126" spans="1:5" ht="27.75" customHeight="1" hidden="1">
      <c r="A126" s="104">
        <v>214</v>
      </c>
      <c r="B126" s="105" t="s">
        <v>1045</v>
      </c>
      <c r="C126" s="101"/>
      <c r="D126" s="107"/>
      <c r="E126" s="106"/>
    </row>
    <row r="127" spans="1:5" ht="27.75" customHeight="1" hidden="1">
      <c r="A127" s="104">
        <v>21460</v>
      </c>
      <c r="B127" s="105" t="s">
        <v>1556</v>
      </c>
      <c r="C127" s="101"/>
      <c r="D127" s="107"/>
      <c r="E127" s="106"/>
    </row>
    <row r="128" spans="1:5" ht="27.75" customHeight="1" hidden="1">
      <c r="A128" s="104">
        <v>2146001</v>
      </c>
      <c r="B128" s="105" t="s">
        <v>1557</v>
      </c>
      <c r="C128" s="101"/>
      <c r="D128" s="107"/>
      <c r="E128" s="106"/>
    </row>
    <row r="129" spans="1:5" ht="27.75" customHeight="1" hidden="1">
      <c r="A129" s="104">
        <v>2146002</v>
      </c>
      <c r="B129" s="105" t="s">
        <v>1558</v>
      </c>
      <c r="C129" s="101"/>
      <c r="D129" s="107"/>
      <c r="E129" s="106"/>
    </row>
    <row r="130" spans="1:5" ht="27.75" customHeight="1" hidden="1">
      <c r="A130" s="104">
        <v>2146003</v>
      </c>
      <c r="B130" s="105" t="s">
        <v>1559</v>
      </c>
      <c r="C130" s="101"/>
      <c r="D130" s="107"/>
      <c r="E130" s="106"/>
    </row>
    <row r="131" spans="1:5" ht="27.75" customHeight="1" hidden="1">
      <c r="A131" s="104">
        <v>2146099</v>
      </c>
      <c r="B131" s="105" t="s">
        <v>1560</v>
      </c>
      <c r="C131" s="101"/>
      <c r="D131" s="107"/>
      <c r="E131" s="106"/>
    </row>
    <row r="132" spans="1:5" ht="27.75" customHeight="1" hidden="1">
      <c r="A132" s="104">
        <v>21462</v>
      </c>
      <c r="B132" s="105" t="s">
        <v>1561</v>
      </c>
      <c r="C132" s="101"/>
      <c r="D132" s="107"/>
      <c r="E132" s="106"/>
    </row>
    <row r="133" spans="1:5" ht="27.75" customHeight="1" hidden="1">
      <c r="A133" s="104">
        <v>2146201</v>
      </c>
      <c r="B133" s="105" t="s">
        <v>1559</v>
      </c>
      <c r="C133" s="101"/>
      <c r="D133" s="107"/>
      <c r="E133" s="106"/>
    </row>
    <row r="134" spans="1:5" ht="27.75" customHeight="1" hidden="1">
      <c r="A134" s="104">
        <v>2146202</v>
      </c>
      <c r="B134" s="105" t="s">
        <v>1562</v>
      </c>
      <c r="C134" s="101"/>
      <c r="D134" s="107"/>
      <c r="E134" s="106"/>
    </row>
    <row r="135" spans="1:5" ht="27.75" customHeight="1" hidden="1">
      <c r="A135" s="104">
        <v>2146203</v>
      </c>
      <c r="B135" s="105" t="s">
        <v>1563</v>
      </c>
      <c r="C135" s="101"/>
      <c r="D135" s="107"/>
      <c r="E135" s="106"/>
    </row>
    <row r="136" spans="1:5" ht="27.75" customHeight="1" hidden="1">
      <c r="A136" s="104">
        <v>2146299</v>
      </c>
      <c r="B136" s="105" t="s">
        <v>1564</v>
      </c>
      <c r="C136" s="101"/>
      <c r="D136" s="107"/>
      <c r="E136" s="106"/>
    </row>
    <row r="137" spans="1:5" ht="27.75" customHeight="1" hidden="1">
      <c r="A137" s="104">
        <v>21463</v>
      </c>
      <c r="B137" s="105" t="s">
        <v>1565</v>
      </c>
      <c r="C137" s="101"/>
      <c r="D137" s="107"/>
      <c r="E137" s="106"/>
    </row>
    <row r="138" spans="1:5" ht="27.75" customHeight="1" hidden="1">
      <c r="A138" s="104">
        <v>2146301</v>
      </c>
      <c r="B138" s="105" t="s">
        <v>1566</v>
      </c>
      <c r="C138" s="101"/>
      <c r="D138" s="107"/>
      <c r="E138" s="106"/>
    </row>
    <row r="139" spans="1:5" ht="27.75" customHeight="1" hidden="1">
      <c r="A139" s="104">
        <v>2146302</v>
      </c>
      <c r="B139" s="105" t="s">
        <v>1567</v>
      </c>
      <c r="C139" s="101"/>
      <c r="D139" s="107"/>
      <c r="E139" s="106"/>
    </row>
    <row r="140" spans="1:5" ht="27.75" customHeight="1" hidden="1">
      <c r="A140" s="104">
        <v>2146303</v>
      </c>
      <c r="B140" s="105" t="s">
        <v>1568</v>
      </c>
      <c r="C140" s="101"/>
      <c r="D140" s="107"/>
      <c r="E140" s="106"/>
    </row>
    <row r="141" spans="1:5" ht="27.75" customHeight="1" hidden="1">
      <c r="A141" s="104">
        <v>2146399</v>
      </c>
      <c r="B141" s="105" t="s">
        <v>1569</v>
      </c>
      <c r="C141" s="101"/>
      <c r="D141" s="107"/>
      <c r="E141" s="106"/>
    </row>
    <row r="142" spans="1:5" ht="27.75" customHeight="1" hidden="1">
      <c r="A142" s="104">
        <v>21464</v>
      </c>
      <c r="B142" s="105" t="s">
        <v>1570</v>
      </c>
      <c r="C142" s="101"/>
      <c r="D142" s="107"/>
      <c r="E142" s="106"/>
    </row>
    <row r="143" spans="1:5" ht="27.75" customHeight="1" hidden="1">
      <c r="A143" s="104">
        <v>2146401</v>
      </c>
      <c r="B143" s="105" t="s">
        <v>1571</v>
      </c>
      <c r="C143" s="101"/>
      <c r="D143" s="107"/>
      <c r="E143" s="106"/>
    </row>
    <row r="144" spans="1:5" ht="27.75" customHeight="1" hidden="1">
      <c r="A144" s="104">
        <v>2146402</v>
      </c>
      <c r="B144" s="105" t="s">
        <v>1572</v>
      </c>
      <c r="C144" s="101"/>
      <c r="D144" s="107"/>
      <c r="E144" s="106"/>
    </row>
    <row r="145" spans="1:5" ht="27.75" customHeight="1" hidden="1">
      <c r="A145" s="104">
        <v>2146403</v>
      </c>
      <c r="B145" s="105" t="s">
        <v>1573</v>
      </c>
      <c r="C145" s="101"/>
      <c r="D145" s="107"/>
      <c r="E145" s="106"/>
    </row>
    <row r="146" spans="1:5" ht="27.75" customHeight="1" hidden="1">
      <c r="A146" s="104">
        <v>2146404</v>
      </c>
      <c r="B146" s="105" t="s">
        <v>1574</v>
      </c>
      <c r="C146" s="101"/>
      <c r="D146" s="107"/>
      <c r="E146" s="106"/>
    </row>
    <row r="147" spans="1:5" ht="27.75" customHeight="1" hidden="1">
      <c r="A147" s="104">
        <v>2146405</v>
      </c>
      <c r="B147" s="105" t="s">
        <v>1575</v>
      </c>
      <c r="C147" s="101"/>
      <c r="D147" s="107"/>
      <c r="E147" s="106"/>
    </row>
    <row r="148" spans="1:5" ht="27.75" customHeight="1" hidden="1">
      <c r="A148" s="104">
        <v>2146406</v>
      </c>
      <c r="B148" s="105" t="s">
        <v>1576</v>
      </c>
      <c r="C148" s="101"/>
      <c r="D148" s="107"/>
      <c r="E148" s="106"/>
    </row>
    <row r="149" spans="1:5" ht="27.75" customHeight="1" hidden="1">
      <c r="A149" s="104">
        <v>2146407</v>
      </c>
      <c r="B149" s="105" t="s">
        <v>1577</v>
      </c>
      <c r="C149" s="101"/>
      <c r="D149" s="107"/>
      <c r="E149" s="106"/>
    </row>
    <row r="150" spans="1:5" ht="27.75" customHeight="1" hidden="1">
      <c r="A150" s="104">
        <v>2146499</v>
      </c>
      <c r="B150" s="105" t="s">
        <v>1578</v>
      </c>
      <c r="C150" s="101"/>
      <c r="D150" s="107"/>
      <c r="E150" s="106"/>
    </row>
    <row r="151" spans="1:5" ht="27.75" customHeight="1" hidden="1">
      <c r="A151" s="104">
        <v>21468</v>
      </c>
      <c r="B151" s="105" t="s">
        <v>1579</v>
      </c>
      <c r="C151" s="101"/>
      <c r="D151" s="107"/>
      <c r="E151" s="106"/>
    </row>
    <row r="152" spans="1:5" ht="27.75" customHeight="1" hidden="1">
      <c r="A152" s="104">
        <v>2146801</v>
      </c>
      <c r="B152" s="105" t="s">
        <v>1580</v>
      </c>
      <c r="C152" s="101"/>
      <c r="D152" s="107"/>
      <c r="E152" s="106"/>
    </row>
    <row r="153" spans="1:5" ht="27.75" customHeight="1" hidden="1">
      <c r="A153" s="104">
        <v>2146802</v>
      </c>
      <c r="B153" s="105" t="s">
        <v>1581</v>
      </c>
      <c r="C153" s="101"/>
      <c r="D153" s="107"/>
      <c r="E153" s="106"/>
    </row>
    <row r="154" spans="1:5" ht="27.75" customHeight="1" hidden="1">
      <c r="A154" s="104">
        <v>2146803</v>
      </c>
      <c r="B154" s="105" t="s">
        <v>1582</v>
      </c>
      <c r="C154" s="101"/>
      <c r="D154" s="107"/>
      <c r="E154" s="106"/>
    </row>
    <row r="155" spans="1:5" ht="27.75" customHeight="1" hidden="1">
      <c r="A155" s="104">
        <v>2146804</v>
      </c>
      <c r="B155" s="105" t="s">
        <v>1583</v>
      </c>
      <c r="C155" s="101"/>
      <c r="D155" s="107"/>
      <c r="E155" s="106"/>
    </row>
    <row r="156" spans="1:5" ht="27.75" customHeight="1" hidden="1">
      <c r="A156" s="104">
        <v>2146805</v>
      </c>
      <c r="B156" s="105" t="s">
        <v>1584</v>
      </c>
      <c r="C156" s="101"/>
      <c r="D156" s="107"/>
      <c r="E156" s="106"/>
    </row>
    <row r="157" spans="1:5" ht="27.75" customHeight="1" hidden="1">
      <c r="A157" s="104">
        <v>2146899</v>
      </c>
      <c r="B157" s="105" t="s">
        <v>1585</v>
      </c>
      <c r="C157" s="101"/>
      <c r="D157" s="107"/>
      <c r="E157" s="106"/>
    </row>
    <row r="158" spans="1:5" ht="27.75" customHeight="1" hidden="1">
      <c r="A158" s="104">
        <v>21469</v>
      </c>
      <c r="B158" s="105" t="s">
        <v>1586</v>
      </c>
      <c r="C158" s="101"/>
      <c r="D158" s="107"/>
      <c r="E158" s="106"/>
    </row>
    <row r="159" spans="1:5" ht="27.75" customHeight="1" hidden="1">
      <c r="A159" s="104">
        <v>2146901</v>
      </c>
      <c r="B159" s="105" t="s">
        <v>1587</v>
      </c>
      <c r="C159" s="101"/>
      <c r="D159" s="107"/>
      <c r="E159" s="106"/>
    </row>
    <row r="160" spans="1:5" ht="27.75" customHeight="1" hidden="1">
      <c r="A160" s="104">
        <v>2146902</v>
      </c>
      <c r="B160" s="105" t="s">
        <v>1588</v>
      </c>
      <c r="C160" s="101"/>
      <c r="D160" s="107"/>
      <c r="E160" s="106"/>
    </row>
    <row r="161" spans="1:5" ht="27.75" customHeight="1" hidden="1">
      <c r="A161" s="104">
        <v>2146903</v>
      </c>
      <c r="B161" s="105" t="s">
        <v>1589</v>
      </c>
      <c r="C161" s="101"/>
      <c r="D161" s="107"/>
      <c r="E161" s="106"/>
    </row>
    <row r="162" spans="1:5" ht="27.75" customHeight="1" hidden="1">
      <c r="A162" s="104">
        <v>2146904</v>
      </c>
      <c r="B162" s="105" t="s">
        <v>1590</v>
      </c>
      <c r="C162" s="101"/>
      <c r="D162" s="107"/>
      <c r="E162" s="106"/>
    </row>
    <row r="163" spans="1:5" ht="27.75" customHeight="1" hidden="1">
      <c r="A163" s="104">
        <v>2146906</v>
      </c>
      <c r="B163" s="105" t="s">
        <v>1591</v>
      </c>
      <c r="C163" s="101"/>
      <c r="D163" s="107"/>
      <c r="E163" s="106"/>
    </row>
    <row r="164" spans="1:5" ht="27.75" customHeight="1" hidden="1">
      <c r="A164" s="104">
        <v>2146907</v>
      </c>
      <c r="B164" s="105" t="s">
        <v>1592</v>
      </c>
      <c r="C164" s="101"/>
      <c r="D164" s="107"/>
      <c r="E164" s="106"/>
    </row>
    <row r="165" spans="1:5" ht="27.75" customHeight="1" hidden="1">
      <c r="A165" s="104">
        <v>2146908</v>
      </c>
      <c r="B165" s="105" t="s">
        <v>1593</v>
      </c>
      <c r="C165" s="101"/>
      <c r="D165" s="107"/>
      <c r="E165" s="106"/>
    </row>
    <row r="166" spans="1:5" ht="27.75" customHeight="1" hidden="1">
      <c r="A166" s="104">
        <v>2146999</v>
      </c>
      <c r="B166" s="105" t="s">
        <v>1594</v>
      </c>
      <c r="C166" s="101"/>
      <c r="D166" s="107"/>
      <c r="E166" s="106"/>
    </row>
    <row r="167" spans="1:5" ht="27.75" customHeight="1" hidden="1">
      <c r="A167" s="104">
        <v>21470</v>
      </c>
      <c r="B167" s="105" t="s">
        <v>1595</v>
      </c>
      <c r="C167" s="101"/>
      <c r="D167" s="107"/>
      <c r="E167" s="106"/>
    </row>
    <row r="168" spans="1:5" ht="27.75" customHeight="1" hidden="1">
      <c r="A168" s="104">
        <v>2147001</v>
      </c>
      <c r="B168" s="105" t="s">
        <v>1557</v>
      </c>
      <c r="C168" s="101"/>
      <c r="D168" s="107"/>
      <c r="E168" s="106"/>
    </row>
    <row r="169" spans="1:5" ht="37.5" customHeight="1" hidden="1">
      <c r="A169" s="104">
        <v>2147099</v>
      </c>
      <c r="B169" s="105" t="s">
        <v>1596</v>
      </c>
      <c r="C169" s="101"/>
      <c r="D169" s="107"/>
      <c r="E169" s="106"/>
    </row>
    <row r="170" spans="1:5" ht="27.75" customHeight="1" hidden="1">
      <c r="A170" s="104">
        <v>21471</v>
      </c>
      <c r="B170" s="105" t="s">
        <v>1597</v>
      </c>
      <c r="C170" s="101"/>
      <c r="D170" s="107"/>
      <c r="E170" s="106"/>
    </row>
    <row r="171" spans="1:5" ht="27.75" customHeight="1" hidden="1">
      <c r="A171" s="104">
        <v>2147101</v>
      </c>
      <c r="B171" s="105" t="s">
        <v>1557</v>
      </c>
      <c r="C171" s="101"/>
      <c r="D171" s="107"/>
      <c r="E171" s="106"/>
    </row>
    <row r="172" spans="1:5" ht="27.75" customHeight="1" hidden="1">
      <c r="A172" s="104">
        <v>2147199</v>
      </c>
      <c r="B172" s="105" t="s">
        <v>1598</v>
      </c>
      <c r="C172" s="101"/>
      <c r="D172" s="107"/>
      <c r="E172" s="106"/>
    </row>
    <row r="173" spans="1:5" ht="27.75" customHeight="1" hidden="1">
      <c r="A173" s="104">
        <v>21472</v>
      </c>
      <c r="B173" s="105" t="s">
        <v>1599</v>
      </c>
      <c r="C173" s="101"/>
      <c r="D173" s="107"/>
      <c r="E173" s="106"/>
    </row>
    <row r="174" spans="1:5" ht="27.75" customHeight="1" hidden="1">
      <c r="A174" s="104">
        <v>21473</v>
      </c>
      <c r="B174" s="105" t="s">
        <v>1600</v>
      </c>
      <c r="C174" s="101"/>
      <c r="D174" s="107"/>
      <c r="E174" s="106"/>
    </row>
    <row r="175" spans="1:5" ht="27.75" customHeight="1" hidden="1">
      <c r="A175" s="104">
        <v>2147301</v>
      </c>
      <c r="B175" s="105" t="s">
        <v>1566</v>
      </c>
      <c r="C175" s="101"/>
      <c r="D175" s="107"/>
      <c r="E175" s="106"/>
    </row>
    <row r="176" spans="1:5" ht="27.75" customHeight="1" hidden="1">
      <c r="A176" s="104">
        <v>2147303</v>
      </c>
      <c r="B176" s="105" t="s">
        <v>1568</v>
      </c>
      <c r="C176" s="101"/>
      <c r="D176" s="107"/>
      <c r="E176" s="106"/>
    </row>
    <row r="177" spans="1:5" ht="27.75" customHeight="1" hidden="1">
      <c r="A177" s="104">
        <v>2147399</v>
      </c>
      <c r="B177" s="105" t="s">
        <v>1601</v>
      </c>
      <c r="C177" s="101"/>
      <c r="D177" s="107"/>
      <c r="E177" s="106"/>
    </row>
    <row r="178" spans="1:5" ht="27.75" customHeight="1" hidden="1">
      <c r="A178" s="104">
        <v>215</v>
      </c>
      <c r="B178" s="105" t="s">
        <v>1095</v>
      </c>
      <c r="C178" s="101"/>
      <c r="D178" s="107"/>
      <c r="E178" s="106"/>
    </row>
    <row r="179" spans="1:5" ht="27.75" customHeight="1" hidden="1">
      <c r="A179" s="104">
        <v>21562</v>
      </c>
      <c r="B179" s="105" t="s">
        <v>1602</v>
      </c>
      <c r="C179" s="101"/>
      <c r="D179" s="107"/>
      <c r="E179" s="106"/>
    </row>
    <row r="180" spans="1:5" ht="27.75" customHeight="1" hidden="1">
      <c r="A180" s="104">
        <v>2156201</v>
      </c>
      <c r="B180" s="105" t="s">
        <v>1603</v>
      </c>
      <c r="C180" s="101"/>
      <c r="D180" s="107"/>
      <c r="E180" s="106"/>
    </row>
    <row r="181" spans="1:5" ht="27.75" customHeight="1" hidden="1">
      <c r="A181" s="104">
        <v>2156202</v>
      </c>
      <c r="B181" s="105" t="s">
        <v>1604</v>
      </c>
      <c r="C181" s="101"/>
      <c r="D181" s="107"/>
      <c r="E181" s="106"/>
    </row>
    <row r="182" spans="1:5" ht="27.75" customHeight="1" hidden="1">
      <c r="A182" s="104">
        <v>2156299</v>
      </c>
      <c r="B182" s="105" t="s">
        <v>1605</v>
      </c>
      <c r="C182" s="101"/>
      <c r="D182" s="107"/>
      <c r="E182" s="106"/>
    </row>
    <row r="183" spans="1:5" ht="27.75" customHeight="1" hidden="1">
      <c r="A183" s="104">
        <v>217</v>
      </c>
      <c r="B183" s="105" t="s">
        <v>1153</v>
      </c>
      <c r="C183" s="101"/>
      <c r="D183" s="107"/>
      <c r="E183" s="106"/>
    </row>
    <row r="184" spans="1:5" ht="27.75" customHeight="1" hidden="1">
      <c r="A184" s="104">
        <v>21704</v>
      </c>
      <c r="B184" s="105" t="s">
        <v>1606</v>
      </c>
      <c r="C184" s="101"/>
      <c r="D184" s="107"/>
      <c r="E184" s="106"/>
    </row>
    <row r="185" spans="1:5" ht="27.75" customHeight="1" hidden="1">
      <c r="A185" s="104">
        <v>2170402</v>
      </c>
      <c r="B185" s="105" t="s">
        <v>1607</v>
      </c>
      <c r="C185" s="101"/>
      <c r="D185" s="107"/>
      <c r="E185" s="106"/>
    </row>
    <row r="186" spans="1:5" ht="27.75" customHeight="1" hidden="1">
      <c r="A186" s="104">
        <v>2170403</v>
      </c>
      <c r="B186" s="105" t="s">
        <v>1608</v>
      </c>
      <c r="C186" s="101"/>
      <c r="D186" s="107"/>
      <c r="E186" s="106"/>
    </row>
    <row r="187" spans="1:5" ht="27.75" customHeight="1">
      <c r="A187" s="104">
        <v>229</v>
      </c>
      <c r="B187" s="105" t="s">
        <v>491</v>
      </c>
      <c r="C187" s="101">
        <f>C188+C201</f>
        <v>604.855572</v>
      </c>
      <c r="D187" s="107">
        <f>D201+D190</f>
        <v>10131.67</v>
      </c>
      <c r="E187" s="106"/>
    </row>
    <row r="188" spans="1:5" ht="27.75" customHeight="1">
      <c r="A188" s="104">
        <v>22904</v>
      </c>
      <c r="B188" s="105" t="s">
        <v>1609</v>
      </c>
      <c r="C188" s="101">
        <v>277.91</v>
      </c>
      <c r="D188" s="107">
        <v>10000</v>
      </c>
      <c r="E188" s="106"/>
    </row>
    <row r="189" spans="1:5" ht="27.75" customHeight="1" hidden="1">
      <c r="A189" s="104">
        <v>2290401</v>
      </c>
      <c r="B189" s="105" t="s">
        <v>1610</v>
      </c>
      <c r="C189" s="101"/>
      <c r="D189" s="107"/>
      <c r="E189" s="106"/>
    </row>
    <row r="190" spans="1:5" ht="27.75" customHeight="1">
      <c r="A190" s="104">
        <v>2290402</v>
      </c>
      <c r="B190" s="105" t="s">
        <v>1611</v>
      </c>
      <c r="C190" s="101">
        <v>277.91</v>
      </c>
      <c r="D190" s="107">
        <v>10000</v>
      </c>
      <c r="E190" s="106"/>
    </row>
    <row r="191" spans="1:5" ht="27.75" customHeight="1" hidden="1">
      <c r="A191" s="104">
        <v>2290403</v>
      </c>
      <c r="B191" s="105" t="s">
        <v>1612</v>
      </c>
      <c r="C191" s="101"/>
      <c r="D191" s="107"/>
      <c r="E191" s="106"/>
    </row>
    <row r="192" spans="1:5" ht="27.75" customHeight="1" hidden="1">
      <c r="A192" s="104">
        <v>22908</v>
      </c>
      <c r="B192" s="105" t="s">
        <v>1613</v>
      </c>
      <c r="C192" s="101"/>
      <c r="D192" s="107"/>
      <c r="E192" s="106"/>
    </row>
    <row r="193" spans="1:5" ht="27.75" customHeight="1" hidden="1">
      <c r="A193" s="104">
        <v>2290802</v>
      </c>
      <c r="B193" s="105" t="s">
        <v>1614</v>
      </c>
      <c r="C193" s="101"/>
      <c r="D193" s="107"/>
      <c r="E193" s="106"/>
    </row>
    <row r="194" spans="1:5" ht="27.75" customHeight="1" hidden="1">
      <c r="A194" s="104">
        <v>2290803</v>
      </c>
      <c r="B194" s="105" t="s">
        <v>1615</v>
      </c>
      <c r="C194" s="101"/>
      <c r="D194" s="107"/>
      <c r="E194" s="106"/>
    </row>
    <row r="195" spans="1:5" ht="27.75" customHeight="1" hidden="1">
      <c r="A195" s="104">
        <v>2290804</v>
      </c>
      <c r="B195" s="105" t="s">
        <v>1616</v>
      </c>
      <c r="C195" s="101"/>
      <c r="D195" s="107"/>
      <c r="E195" s="106"/>
    </row>
    <row r="196" spans="1:5" ht="27.75" customHeight="1" hidden="1">
      <c r="A196" s="104">
        <v>2290805</v>
      </c>
      <c r="B196" s="105" t="s">
        <v>1617</v>
      </c>
      <c r="C196" s="101"/>
      <c r="D196" s="107"/>
      <c r="E196" s="106"/>
    </row>
    <row r="197" spans="1:5" ht="27.75" customHeight="1" hidden="1">
      <c r="A197" s="104">
        <v>2290806</v>
      </c>
      <c r="B197" s="105" t="s">
        <v>1618</v>
      </c>
      <c r="C197" s="101"/>
      <c r="D197" s="107"/>
      <c r="E197" s="106"/>
    </row>
    <row r="198" spans="1:5" ht="27.75" customHeight="1" hidden="1">
      <c r="A198" s="104">
        <v>2290807</v>
      </c>
      <c r="B198" s="105" t="s">
        <v>1619</v>
      </c>
      <c r="C198" s="101"/>
      <c r="D198" s="107"/>
      <c r="E198" s="106"/>
    </row>
    <row r="199" spans="1:5" ht="27.75" customHeight="1" hidden="1">
      <c r="A199" s="104">
        <v>2290808</v>
      </c>
      <c r="B199" s="105" t="s">
        <v>1620</v>
      </c>
      <c r="C199" s="101"/>
      <c r="D199" s="107"/>
      <c r="E199" s="106"/>
    </row>
    <row r="200" spans="1:5" ht="27.75" customHeight="1" hidden="1">
      <c r="A200" s="104">
        <v>2290899</v>
      </c>
      <c r="B200" s="105" t="s">
        <v>1621</v>
      </c>
      <c r="C200" s="101"/>
      <c r="D200" s="107"/>
      <c r="E200" s="106"/>
    </row>
    <row r="201" spans="1:5" ht="27.75" customHeight="1">
      <c r="A201" s="104">
        <v>22960</v>
      </c>
      <c r="B201" s="105" t="s">
        <v>1458</v>
      </c>
      <c r="C201" s="101">
        <v>326.945572</v>
      </c>
      <c r="D201" s="107">
        <f>SUM(D202:D210)</f>
        <v>131.67000000000002</v>
      </c>
      <c r="E201" s="106"/>
    </row>
    <row r="202" spans="1:5" ht="27.75" customHeight="1">
      <c r="A202" s="104">
        <v>2296001</v>
      </c>
      <c r="B202" s="105" t="s">
        <v>1622</v>
      </c>
      <c r="C202" s="101"/>
      <c r="D202" s="107"/>
      <c r="E202" s="106"/>
    </row>
    <row r="203" spans="1:6" ht="27.75" customHeight="1">
      <c r="A203" s="104">
        <v>2296002</v>
      </c>
      <c r="B203" s="105" t="s">
        <v>1623</v>
      </c>
      <c r="C203" s="101">
        <v>252.375948</v>
      </c>
      <c r="D203" s="107">
        <f>6.64+E203+F203</f>
        <v>60.19</v>
      </c>
      <c r="E203" s="108">
        <f>5.51+3+1.1</f>
        <v>9.61</v>
      </c>
      <c r="F203" s="87">
        <v>43.94</v>
      </c>
    </row>
    <row r="204" spans="1:6" ht="27.75" customHeight="1">
      <c r="A204" s="104">
        <v>2296003</v>
      </c>
      <c r="B204" s="105" t="s">
        <v>1624</v>
      </c>
      <c r="C204" s="101">
        <v>1</v>
      </c>
      <c r="D204" s="109">
        <f>E204+F204</f>
        <v>22.5</v>
      </c>
      <c r="E204" s="108">
        <v>2.5</v>
      </c>
      <c r="F204" s="87">
        <v>20</v>
      </c>
    </row>
    <row r="205" spans="1:5" ht="27.75" customHeight="1">
      <c r="A205" s="104">
        <v>2296004</v>
      </c>
      <c r="B205" s="105" t="s">
        <v>1625</v>
      </c>
      <c r="C205" s="101">
        <v>5</v>
      </c>
      <c r="D205" s="107"/>
      <c r="E205" s="106"/>
    </row>
    <row r="206" spans="1:6" ht="27.75" customHeight="1">
      <c r="A206" s="104">
        <v>2296006</v>
      </c>
      <c r="B206" s="105" t="s">
        <v>1626</v>
      </c>
      <c r="C206" s="101">
        <v>23.26</v>
      </c>
      <c r="D206" s="107">
        <f>21.5+F206</f>
        <v>48.980000000000004</v>
      </c>
      <c r="E206" s="106"/>
      <c r="F206" s="87">
        <v>27.48</v>
      </c>
    </row>
    <row r="207" spans="1:5" ht="27.75" customHeight="1" hidden="1">
      <c r="A207" s="104">
        <v>2296010</v>
      </c>
      <c r="B207" s="105" t="s">
        <v>1627</v>
      </c>
      <c r="C207" s="101"/>
      <c r="D207" s="107"/>
      <c r="E207" s="106"/>
    </row>
    <row r="208" spans="1:5" ht="27.75" customHeight="1" hidden="1">
      <c r="A208" s="104">
        <v>2296011</v>
      </c>
      <c r="B208" s="105" t="s">
        <v>1628</v>
      </c>
      <c r="C208" s="101"/>
      <c r="D208" s="107"/>
      <c r="E208" s="106"/>
    </row>
    <row r="209" spans="1:5" ht="27.75" customHeight="1">
      <c r="A209" s="104">
        <v>2296013</v>
      </c>
      <c r="B209" s="105" t="s">
        <v>1629</v>
      </c>
      <c r="C209" s="101">
        <v>45.312542</v>
      </c>
      <c r="D209" s="107"/>
      <c r="E209" s="106"/>
    </row>
    <row r="210" spans="1:5" ht="27.75" customHeight="1" hidden="1">
      <c r="A210" s="104">
        <v>2296099</v>
      </c>
      <c r="B210" s="105" t="s">
        <v>1630</v>
      </c>
      <c r="C210" s="101"/>
      <c r="D210" s="107"/>
      <c r="E210" s="106"/>
    </row>
    <row r="211" spans="1:5" ht="27.75" customHeight="1" hidden="1">
      <c r="A211" s="104">
        <v>230</v>
      </c>
      <c r="B211" s="105" t="s">
        <v>1340</v>
      </c>
      <c r="C211" s="101"/>
      <c r="D211" s="107"/>
      <c r="E211" s="106"/>
    </row>
    <row r="212" spans="1:5" ht="27.75" customHeight="1" hidden="1">
      <c r="A212" s="104">
        <v>23004</v>
      </c>
      <c r="B212" s="105" t="s">
        <v>1631</v>
      </c>
      <c r="C212" s="101"/>
      <c r="D212" s="107"/>
      <c r="E212" s="106"/>
    </row>
    <row r="213" spans="1:5" ht="27.75" customHeight="1" hidden="1">
      <c r="A213" s="104">
        <v>2300401</v>
      </c>
      <c r="B213" s="105" t="s">
        <v>1632</v>
      </c>
      <c r="C213" s="101"/>
      <c r="D213" s="107"/>
      <c r="E213" s="106"/>
    </row>
    <row r="214" spans="1:5" ht="27.75" customHeight="1" hidden="1">
      <c r="A214" s="104">
        <v>2300402</v>
      </c>
      <c r="B214" s="105" t="s">
        <v>1633</v>
      </c>
      <c r="C214" s="101"/>
      <c r="D214" s="107"/>
      <c r="E214" s="106"/>
    </row>
    <row r="215" spans="1:5" ht="27.75" customHeight="1" hidden="1">
      <c r="A215" s="104">
        <v>23006</v>
      </c>
      <c r="B215" s="105" t="s">
        <v>1404</v>
      </c>
      <c r="C215" s="101"/>
      <c r="D215" s="107"/>
      <c r="E215" s="106"/>
    </row>
    <row r="216" spans="1:5" ht="27.75" customHeight="1" hidden="1">
      <c r="A216" s="104">
        <v>2300603</v>
      </c>
      <c r="B216" s="105" t="s">
        <v>1634</v>
      </c>
      <c r="C216" s="101"/>
      <c r="D216" s="107"/>
      <c r="E216" s="106"/>
    </row>
    <row r="217" spans="1:5" ht="27.75" customHeight="1" hidden="1">
      <c r="A217" s="104">
        <v>23008</v>
      </c>
      <c r="B217" s="105" t="s">
        <v>1635</v>
      </c>
      <c r="C217" s="101"/>
      <c r="D217" s="107"/>
      <c r="E217" s="106"/>
    </row>
    <row r="218" spans="1:5" ht="27.75" customHeight="1" hidden="1">
      <c r="A218" s="104">
        <v>2300802</v>
      </c>
      <c r="B218" s="105" t="s">
        <v>1636</v>
      </c>
      <c r="C218" s="101"/>
      <c r="D218" s="107"/>
      <c r="E218" s="106"/>
    </row>
    <row r="219" spans="1:5" ht="27.75" customHeight="1" hidden="1">
      <c r="A219" s="104">
        <v>23009</v>
      </c>
      <c r="B219" s="105" t="s">
        <v>1637</v>
      </c>
      <c r="C219" s="101"/>
      <c r="D219" s="107"/>
      <c r="E219" s="106"/>
    </row>
    <row r="220" spans="1:5" ht="27.75" customHeight="1" hidden="1">
      <c r="A220" s="104">
        <v>2300902</v>
      </c>
      <c r="B220" s="105" t="s">
        <v>1638</v>
      </c>
      <c r="C220" s="101"/>
      <c r="D220" s="107"/>
      <c r="E220" s="106"/>
    </row>
    <row r="221" spans="1:5" ht="27.75" customHeight="1" hidden="1">
      <c r="A221" s="104">
        <v>23011</v>
      </c>
      <c r="B221" s="105" t="s">
        <v>1639</v>
      </c>
      <c r="C221" s="101"/>
      <c r="D221" s="107"/>
      <c r="E221" s="106"/>
    </row>
    <row r="222" spans="1:5" ht="27.75" customHeight="1" hidden="1">
      <c r="A222" s="104">
        <v>2301105</v>
      </c>
      <c r="B222" s="105" t="s">
        <v>1640</v>
      </c>
      <c r="C222" s="101"/>
      <c r="D222" s="107"/>
      <c r="E222" s="106"/>
    </row>
    <row r="223" spans="1:5" ht="27.75" customHeight="1" hidden="1">
      <c r="A223" s="104">
        <v>2301106</v>
      </c>
      <c r="B223" s="105" t="s">
        <v>1641</v>
      </c>
      <c r="C223" s="101"/>
      <c r="D223" s="107"/>
      <c r="E223" s="106"/>
    </row>
    <row r="224" spans="1:5" ht="27.75" customHeight="1" hidden="1">
      <c r="A224" s="104">
        <v>2301109</v>
      </c>
      <c r="B224" s="105" t="s">
        <v>1642</v>
      </c>
      <c r="C224" s="101"/>
      <c r="D224" s="107"/>
      <c r="E224" s="106"/>
    </row>
    <row r="225" spans="1:5" ht="27.75" customHeight="1" hidden="1">
      <c r="A225" s="104">
        <v>2301115</v>
      </c>
      <c r="B225" s="105" t="s">
        <v>1643</v>
      </c>
      <c r="C225" s="101"/>
      <c r="D225" s="107"/>
      <c r="E225" s="106"/>
    </row>
    <row r="226" spans="1:5" ht="27.75" customHeight="1" hidden="1">
      <c r="A226" s="104">
        <v>2301116</v>
      </c>
      <c r="B226" s="105" t="s">
        <v>1644</v>
      </c>
      <c r="C226" s="101"/>
      <c r="D226" s="107"/>
      <c r="E226" s="106"/>
    </row>
    <row r="227" spans="1:5" ht="27.75" customHeight="1" hidden="1">
      <c r="A227" s="104">
        <v>2301117</v>
      </c>
      <c r="B227" s="105" t="s">
        <v>1645</v>
      </c>
      <c r="C227" s="101"/>
      <c r="D227" s="107"/>
      <c r="E227" s="106"/>
    </row>
    <row r="228" spans="1:5" ht="27.75" customHeight="1" hidden="1">
      <c r="A228" s="104">
        <v>2301118</v>
      </c>
      <c r="B228" s="105" t="s">
        <v>1646</v>
      </c>
      <c r="C228" s="101"/>
      <c r="D228" s="107"/>
      <c r="E228" s="106"/>
    </row>
    <row r="229" spans="1:5" ht="27.75" customHeight="1" hidden="1">
      <c r="A229" s="104">
        <v>2301120</v>
      </c>
      <c r="B229" s="105" t="s">
        <v>1647</v>
      </c>
      <c r="C229" s="101"/>
      <c r="D229" s="107"/>
      <c r="E229" s="106"/>
    </row>
    <row r="230" spans="1:5" ht="27.75" customHeight="1" hidden="1">
      <c r="A230" s="104">
        <v>2301121</v>
      </c>
      <c r="B230" s="105" t="s">
        <v>1648</v>
      </c>
      <c r="C230" s="101"/>
      <c r="D230" s="107"/>
      <c r="E230" s="106"/>
    </row>
    <row r="231" spans="1:5" ht="27.75" customHeight="1" hidden="1">
      <c r="A231" s="104">
        <v>2301122</v>
      </c>
      <c r="B231" s="105" t="s">
        <v>1649</v>
      </c>
      <c r="C231" s="101"/>
      <c r="D231" s="107"/>
      <c r="E231" s="106"/>
    </row>
    <row r="232" spans="1:5" ht="27.75" customHeight="1" hidden="1">
      <c r="A232" s="104">
        <v>2301123</v>
      </c>
      <c r="B232" s="105" t="s">
        <v>1650</v>
      </c>
      <c r="C232" s="101"/>
      <c r="D232" s="107"/>
      <c r="E232" s="106"/>
    </row>
    <row r="233" spans="1:5" ht="27.75" customHeight="1" hidden="1">
      <c r="A233" s="104">
        <v>2301124</v>
      </c>
      <c r="B233" s="105" t="s">
        <v>1651</v>
      </c>
      <c r="C233" s="101"/>
      <c r="D233" s="107"/>
      <c r="E233" s="106"/>
    </row>
    <row r="234" spans="1:5" ht="27.75" customHeight="1" hidden="1">
      <c r="A234" s="104">
        <v>2301131</v>
      </c>
      <c r="B234" s="105" t="s">
        <v>1652</v>
      </c>
      <c r="C234" s="101"/>
      <c r="D234" s="107"/>
      <c r="E234" s="106"/>
    </row>
    <row r="235" spans="1:5" ht="27.75" customHeight="1" hidden="1">
      <c r="A235" s="104">
        <v>2301132</v>
      </c>
      <c r="B235" s="105" t="s">
        <v>1653</v>
      </c>
      <c r="C235" s="101"/>
      <c r="D235" s="107"/>
      <c r="E235" s="106"/>
    </row>
    <row r="236" spans="1:5" ht="27.75" customHeight="1" hidden="1">
      <c r="A236" s="104">
        <v>2301133</v>
      </c>
      <c r="B236" s="105" t="s">
        <v>1654</v>
      </c>
      <c r="C236" s="101"/>
      <c r="D236" s="107"/>
      <c r="E236" s="106"/>
    </row>
    <row r="237" spans="1:5" ht="27.75" customHeight="1" hidden="1">
      <c r="A237" s="104">
        <v>2301198</v>
      </c>
      <c r="B237" s="105" t="s">
        <v>1655</v>
      </c>
      <c r="C237" s="101"/>
      <c r="D237" s="107"/>
      <c r="E237" s="106"/>
    </row>
    <row r="238" spans="1:5" ht="27.75" customHeight="1" hidden="1">
      <c r="A238" s="104">
        <v>2301199</v>
      </c>
      <c r="B238" s="105" t="s">
        <v>1656</v>
      </c>
      <c r="C238" s="101"/>
      <c r="D238" s="107"/>
      <c r="E238" s="106"/>
    </row>
    <row r="239" spans="1:5" ht="27.75" customHeight="1">
      <c r="A239" s="104">
        <v>231</v>
      </c>
      <c r="B239" s="105" t="s">
        <v>1417</v>
      </c>
      <c r="C239" s="101">
        <v>6525</v>
      </c>
      <c r="D239" s="107"/>
      <c r="E239" s="106"/>
    </row>
    <row r="240" spans="1:5" ht="27.75" customHeight="1" hidden="1">
      <c r="A240" s="104">
        <v>23104</v>
      </c>
      <c r="B240" s="105" t="s">
        <v>1657</v>
      </c>
      <c r="C240" s="101"/>
      <c r="D240" s="107"/>
      <c r="E240" s="106"/>
    </row>
    <row r="241" spans="1:5" ht="27.75" customHeight="1" hidden="1">
      <c r="A241" s="104">
        <v>2310401</v>
      </c>
      <c r="B241" s="105" t="s">
        <v>1658</v>
      </c>
      <c r="C241" s="101"/>
      <c r="D241" s="107"/>
      <c r="E241" s="106"/>
    </row>
    <row r="242" spans="1:5" ht="27.75" customHeight="1" hidden="1">
      <c r="A242" s="104">
        <v>2310402</v>
      </c>
      <c r="B242" s="105" t="s">
        <v>1659</v>
      </c>
      <c r="C242" s="101"/>
      <c r="D242" s="107"/>
      <c r="E242" s="106"/>
    </row>
    <row r="243" spans="1:5" ht="27.75" customHeight="1" hidden="1">
      <c r="A243" s="104">
        <v>2310405</v>
      </c>
      <c r="B243" s="105" t="s">
        <v>1660</v>
      </c>
      <c r="C243" s="101"/>
      <c r="D243" s="107"/>
      <c r="E243" s="106"/>
    </row>
    <row r="244" spans="1:5" ht="27.75" customHeight="1" hidden="1">
      <c r="A244" s="104">
        <v>2310411</v>
      </c>
      <c r="B244" s="105" t="s">
        <v>1661</v>
      </c>
      <c r="C244" s="101"/>
      <c r="D244" s="107"/>
      <c r="E244" s="106"/>
    </row>
    <row r="245" spans="1:5" ht="27.75" customHeight="1" hidden="1">
      <c r="A245" s="104">
        <v>2310412</v>
      </c>
      <c r="B245" s="105" t="s">
        <v>1662</v>
      </c>
      <c r="C245" s="101"/>
      <c r="D245" s="107"/>
      <c r="E245" s="106"/>
    </row>
    <row r="246" spans="1:5" ht="27.75" customHeight="1" hidden="1">
      <c r="A246" s="104">
        <v>2310413</v>
      </c>
      <c r="B246" s="105" t="s">
        <v>1663</v>
      </c>
      <c r="C246" s="101"/>
      <c r="D246" s="107"/>
      <c r="E246" s="106"/>
    </row>
    <row r="247" spans="1:5" ht="27.75" customHeight="1" hidden="1">
      <c r="A247" s="104">
        <v>2310414</v>
      </c>
      <c r="B247" s="105" t="s">
        <v>1664</v>
      </c>
      <c r="C247" s="101"/>
      <c r="D247" s="107"/>
      <c r="E247" s="106"/>
    </row>
    <row r="248" spans="1:5" ht="27.75" customHeight="1" hidden="1">
      <c r="A248" s="104">
        <v>2310416</v>
      </c>
      <c r="B248" s="105" t="s">
        <v>1665</v>
      </c>
      <c r="C248" s="101"/>
      <c r="D248" s="107"/>
      <c r="E248" s="106"/>
    </row>
    <row r="249" spans="1:5" ht="27.75" customHeight="1" hidden="1">
      <c r="A249" s="104">
        <v>2310417</v>
      </c>
      <c r="B249" s="105" t="s">
        <v>1666</v>
      </c>
      <c r="C249" s="101"/>
      <c r="D249" s="107"/>
      <c r="E249" s="106"/>
    </row>
    <row r="250" spans="1:5" ht="27.75" customHeight="1" hidden="1">
      <c r="A250" s="104">
        <v>2310418</v>
      </c>
      <c r="B250" s="105" t="s">
        <v>1667</v>
      </c>
      <c r="C250" s="101"/>
      <c r="D250" s="107"/>
      <c r="E250" s="106"/>
    </row>
    <row r="251" spans="1:5" ht="27.75" customHeight="1" hidden="1">
      <c r="A251" s="104">
        <v>2310419</v>
      </c>
      <c r="B251" s="105" t="s">
        <v>1668</v>
      </c>
      <c r="C251" s="101"/>
      <c r="D251" s="107"/>
      <c r="E251" s="106"/>
    </row>
    <row r="252" spans="1:5" ht="27.75" customHeight="1" hidden="1">
      <c r="A252" s="104">
        <v>2310420</v>
      </c>
      <c r="B252" s="105" t="s">
        <v>1669</v>
      </c>
      <c r="C252" s="101"/>
      <c r="D252" s="107"/>
      <c r="E252" s="106"/>
    </row>
    <row r="253" spans="1:5" ht="27.75" customHeight="1" hidden="1">
      <c r="A253" s="104">
        <v>2310431</v>
      </c>
      <c r="B253" s="105" t="s">
        <v>1670</v>
      </c>
      <c r="C253" s="101"/>
      <c r="D253" s="107"/>
      <c r="E253" s="106"/>
    </row>
    <row r="254" spans="1:5" ht="27.75" customHeight="1" hidden="1">
      <c r="A254" s="104">
        <v>2310432</v>
      </c>
      <c r="B254" s="105" t="s">
        <v>1671</v>
      </c>
      <c r="C254" s="101"/>
      <c r="D254" s="107"/>
      <c r="E254" s="106"/>
    </row>
    <row r="255" spans="1:5" ht="27.75" customHeight="1" hidden="1">
      <c r="A255" s="104">
        <v>2310433</v>
      </c>
      <c r="B255" s="105" t="s">
        <v>1672</v>
      </c>
      <c r="C255" s="101"/>
      <c r="D255" s="107"/>
      <c r="E255" s="106"/>
    </row>
    <row r="256" spans="1:5" ht="27.75" customHeight="1" hidden="1">
      <c r="A256" s="104">
        <v>2310498</v>
      </c>
      <c r="B256" s="105" t="s">
        <v>1673</v>
      </c>
      <c r="C256" s="101"/>
      <c r="D256" s="107"/>
      <c r="E256" s="106"/>
    </row>
    <row r="257" spans="1:5" ht="27.75" customHeight="1">
      <c r="A257" s="104">
        <v>2310499</v>
      </c>
      <c r="B257" s="105" t="s">
        <v>1674</v>
      </c>
      <c r="C257" s="101">
        <v>6525</v>
      </c>
      <c r="D257" s="107"/>
      <c r="E257" s="106"/>
    </row>
    <row r="258" spans="1:5" ht="27.75" customHeight="1">
      <c r="A258" s="104">
        <v>232</v>
      </c>
      <c r="B258" s="105" t="s">
        <v>1425</v>
      </c>
      <c r="C258" s="101">
        <v>508.59</v>
      </c>
      <c r="D258" s="107">
        <v>533.1</v>
      </c>
      <c r="E258" s="106"/>
    </row>
    <row r="259" spans="1:5" ht="27.75" customHeight="1" hidden="1">
      <c r="A259" s="104">
        <v>23204</v>
      </c>
      <c r="B259" s="105" t="s">
        <v>1675</v>
      </c>
      <c r="C259" s="101"/>
      <c r="D259" s="107"/>
      <c r="E259" s="106"/>
    </row>
    <row r="260" spans="1:5" ht="27.75" customHeight="1" hidden="1">
      <c r="A260" s="104">
        <v>2320401</v>
      </c>
      <c r="B260" s="105" t="s">
        <v>1676</v>
      </c>
      <c r="C260" s="101"/>
      <c r="D260" s="107"/>
      <c r="E260" s="106"/>
    </row>
    <row r="261" spans="1:5" ht="27.75" customHeight="1" hidden="1">
      <c r="A261" s="104">
        <v>2320402</v>
      </c>
      <c r="B261" s="105" t="s">
        <v>1677</v>
      </c>
      <c r="C261" s="101"/>
      <c r="D261" s="107"/>
      <c r="E261" s="106"/>
    </row>
    <row r="262" spans="1:5" ht="27.75" customHeight="1" hidden="1">
      <c r="A262" s="104">
        <v>2320405</v>
      </c>
      <c r="B262" s="105" t="s">
        <v>1678</v>
      </c>
      <c r="C262" s="101"/>
      <c r="D262" s="107"/>
      <c r="E262" s="106"/>
    </row>
    <row r="263" spans="1:5" ht="27.75" customHeight="1" hidden="1">
      <c r="A263" s="104">
        <v>2320411</v>
      </c>
      <c r="B263" s="105" t="s">
        <v>1679</v>
      </c>
      <c r="C263" s="101"/>
      <c r="D263" s="107"/>
      <c r="E263" s="106"/>
    </row>
    <row r="264" spans="1:5" ht="27.75" customHeight="1" hidden="1">
      <c r="A264" s="104">
        <v>2320412</v>
      </c>
      <c r="B264" s="105" t="s">
        <v>1680</v>
      </c>
      <c r="C264" s="101"/>
      <c r="D264" s="107"/>
      <c r="E264" s="106"/>
    </row>
    <row r="265" spans="1:5" ht="27.75" customHeight="1" hidden="1">
      <c r="A265" s="104">
        <v>2320413</v>
      </c>
      <c r="B265" s="105" t="s">
        <v>1681</v>
      </c>
      <c r="C265" s="101"/>
      <c r="D265" s="107"/>
      <c r="E265" s="106"/>
    </row>
    <row r="266" spans="1:5" ht="27.75" customHeight="1" hidden="1">
      <c r="A266" s="104">
        <v>2320414</v>
      </c>
      <c r="B266" s="105" t="s">
        <v>1682</v>
      </c>
      <c r="C266" s="101"/>
      <c r="D266" s="107"/>
      <c r="E266" s="106"/>
    </row>
    <row r="267" spans="1:5" ht="27.75" customHeight="1" hidden="1">
      <c r="A267" s="104">
        <v>2320416</v>
      </c>
      <c r="B267" s="105" t="s">
        <v>1683</v>
      </c>
      <c r="C267" s="101"/>
      <c r="D267" s="107"/>
      <c r="E267" s="106"/>
    </row>
    <row r="268" spans="1:5" ht="27.75" customHeight="1" hidden="1">
      <c r="A268" s="104">
        <v>2320417</v>
      </c>
      <c r="B268" s="105" t="s">
        <v>1684</v>
      </c>
      <c r="C268" s="101"/>
      <c r="D268" s="107"/>
      <c r="E268" s="106"/>
    </row>
    <row r="269" spans="1:5" ht="27.75" customHeight="1" hidden="1">
      <c r="A269" s="104">
        <v>2320418</v>
      </c>
      <c r="B269" s="105" t="s">
        <v>1685</v>
      </c>
      <c r="C269" s="101"/>
      <c r="D269" s="107"/>
      <c r="E269" s="106"/>
    </row>
    <row r="270" spans="1:5" ht="27.75" customHeight="1" hidden="1">
      <c r="A270" s="104">
        <v>2320419</v>
      </c>
      <c r="B270" s="105" t="s">
        <v>1686</v>
      </c>
      <c r="C270" s="101"/>
      <c r="D270" s="107"/>
      <c r="E270" s="106"/>
    </row>
    <row r="271" spans="1:5" ht="27.75" customHeight="1" hidden="1">
      <c r="A271" s="104">
        <v>2320420</v>
      </c>
      <c r="B271" s="105" t="s">
        <v>1687</v>
      </c>
      <c r="C271" s="101"/>
      <c r="D271" s="107"/>
      <c r="E271" s="106"/>
    </row>
    <row r="272" spans="1:5" ht="27.75" customHeight="1" hidden="1">
      <c r="A272" s="104">
        <v>2320431</v>
      </c>
      <c r="B272" s="105" t="s">
        <v>1688</v>
      </c>
      <c r="C272" s="101"/>
      <c r="D272" s="107"/>
      <c r="E272" s="106"/>
    </row>
    <row r="273" spans="1:5" ht="27.75" customHeight="1" hidden="1">
      <c r="A273" s="104">
        <v>2320432</v>
      </c>
      <c r="B273" s="105" t="s">
        <v>1689</v>
      </c>
      <c r="C273" s="101"/>
      <c r="D273" s="107"/>
      <c r="E273" s="106"/>
    </row>
    <row r="274" spans="1:5" ht="27.75" customHeight="1" hidden="1">
      <c r="A274" s="104">
        <v>2320433</v>
      </c>
      <c r="B274" s="105" t="s">
        <v>1690</v>
      </c>
      <c r="C274" s="101"/>
      <c r="D274" s="107"/>
      <c r="E274" s="106"/>
    </row>
    <row r="275" spans="1:5" ht="27.75" customHeight="1" hidden="1">
      <c r="A275" s="104">
        <v>2320498</v>
      </c>
      <c r="B275" s="105" t="s">
        <v>1691</v>
      </c>
      <c r="C275" s="101"/>
      <c r="D275" s="107"/>
      <c r="E275" s="106"/>
    </row>
    <row r="276" spans="1:5" ht="27.75" customHeight="1">
      <c r="A276" s="104">
        <v>2320499</v>
      </c>
      <c r="B276" s="105" t="s">
        <v>1692</v>
      </c>
      <c r="C276" s="101">
        <v>508.59</v>
      </c>
      <c r="D276" s="107">
        <v>533.1</v>
      </c>
      <c r="E276" s="106"/>
    </row>
    <row r="277" spans="1:5" ht="27.75" customHeight="1">
      <c r="A277" s="104">
        <v>233</v>
      </c>
      <c r="B277" s="105" t="s">
        <v>1433</v>
      </c>
      <c r="C277" s="101">
        <v>5.68</v>
      </c>
      <c r="D277" s="107">
        <v>25.92</v>
      </c>
      <c r="E277" s="106"/>
    </row>
    <row r="278" spans="1:5" ht="27.75" customHeight="1" hidden="1">
      <c r="A278" s="104">
        <v>23304</v>
      </c>
      <c r="B278" s="105" t="s">
        <v>1693</v>
      </c>
      <c r="C278" s="101"/>
      <c r="D278" s="107"/>
      <c r="E278" s="106"/>
    </row>
    <row r="279" spans="1:5" ht="27.75" customHeight="1" hidden="1">
      <c r="A279" s="104">
        <v>2330401</v>
      </c>
      <c r="B279" s="105" t="s">
        <v>1694</v>
      </c>
      <c r="C279" s="101">
        <v>0</v>
      </c>
      <c r="D279" s="107">
        <v>0</v>
      </c>
      <c r="E279" s="106"/>
    </row>
    <row r="280" spans="1:5" ht="27.75" customHeight="1" hidden="1">
      <c r="A280" s="104">
        <v>2330402</v>
      </c>
      <c r="B280" s="105" t="s">
        <v>1695</v>
      </c>
      <c r="C280" s="101">
        <v>0</v>
      </c>
      <c r="D280" s="107">
        <v>0</v>
      </c>
      <c r="E280" s="106"/>
    </row>
    <row r="281" spans="1:5" ht="27.75" customHeight="1" hidden="1">
      <c r="A281" s="104">
        <v>2330405</v>
      </c>
      <c r="B281" s="105" t="s">
        <v>1696</v>
      </c>
      <c r="C281" s="101">
        <v>0</v>
      </c>
      <c r="D281" s="107">
        <v>0</v>
      </c>
      <c r="E281" s="106"/>
    </row>
    <row r="282" spans="1:5" ht="27.75" customHeight="1" hidden="1">
      <c r="A282" s="104">
        <v>2330411</v>
      </c>
      <c r="B282" s="105" t="s">
        <v>1697</v>
      </c>
      <c r="C282" s="101">
        <v>0</v>
      </c>
      <c r="D282" s="107">
        <v>0</v>
      </c>
      <c r="E282" s="106"/>
    </row>
    <row r="283" spans="1:5" ht="27.75" customHeight="1" hidden="1">
      <c r="A283" s="104">
        <v>2330412</v>
      </c>
      <c r="B283" s="105" t="s">
        <v>1698</v>
      </c>
      <c r="C283" s="101">
        <v>0</v>
      </c>
      <c r="D283" s="107">
        <v>0</v>
      </c>
      <c r="E283" s="106"/>
    </row>
    <row r="284" spans="1:5" ht="27.75" customHeight="1" hidden="1">
      <c r="A284" s="104">
        <v>2330413</v>
      </c>
      <c r="B284" s="105" t="s">
        <v>1699</v>
      </c>
      <c r="C284" s="101">
        <v>0</v>
      </c>
      <c r="D284" s="107">
        <v>0</v>
      </c>
      <c r="E284" s="106"/>
    </row>
    <row r="285" spans="1:5" ht="27.75" customHeight="1" hidden="1">
      <c r="A285" s="104">
        <v>2330414</v>
      </c>
      <c r="B285" s="105" t="s">
        <v>1700</v>
      </c>
      <c r="C285" s="101">
        <v>0</v>
      </c>
      <c r="D285" s="107">
        <v>0</v>
      </c>
      <c r="E285" s="106"/>
    </row>
    <row r="286" spans="1:5" ht="27.75" customHeight="1" hidden="1">
      <c r="A286" s="104">
        <v>2330416</v>
      </c>
      <c r="B286" s="105" t="s">
        <v>1701</v>
      </c>
      <c r="C286" s="101">
        <v>0</v>
      </c>
      <c r="D286" s="107">
        <v>0</v>
      </c>
      <c r="E286" s="106"/>
    </row>
    <row r="287" spans="1:5" ht="27.75" customHeight="1" hidden="1">
      <c r="A287" s="104">
        <v>2330417</v>
      </c>
      <c r="B287" s="105" t="s">
        <v>1702</v>
      </c>
      <c r="C287" s="101">
        <v>0</v>
      </c>
      <c r="D287" s="107">
        <v>0</v>
      </c>
      <c r="E287" s="106"/>
    </row>
    <row r="288" spans="1:5" ht="27.75" customHeight="1" hidden="1">
      <c r="A288" s="104">
        <v>2330418</v>
      </c>
      <c r="B288" s="105" t="s">
        <v>1703</v>
      </c>
      <c r="C288" s="101">
        <v>0</v>
      </c>
      <c r="D288" s="107">
        <v>0</v>
      </c>
      <c r="E288" s="106"/>
    </row>
    <row r="289" spans="1:5" ht="27.75" customHeight="1" hidden="1">
      <c r="A289" s="104">
        <v>2330419</v>
      </c>
      <c r="B289" s="105" t="s">
        <v>1704</v>
      </c>
      <c r="C289" s="101">
        <v>0</v>
      </c>
      <c r="D289" s="107">
        <v>0</v>
      </c>
      <c r="E289" s="106"/>
    </row>
    <row r="290" spans="1:5" ht="27.75" customHeight="1" hidden="1">
      <c r="A290" s="104">
        <v>2330420</v>
      </c>
      <c r="B290" s="105" t="s">
        <v>1705</v>
      </c>
      <c r="C290" s="101">
        <v>0</v>
      </c>
      <c r="D290" s="107">
        <v>0</v>
      </c>
      <c r="E290" s="106"/>
    </row>
    <row r="291" spans="1:5" ht="27.75" customHeight="1" hidden="1">
      <c r="A291" s="104">
        <v>2330431</v>
      </c>
      <c r="B291" s="105" t="s">
        <v>1706</v>
      </c>
      <c r="C291" s="101">
        <v>0</v>
      </c>
      <c r="D291" s="107">
        <v>0</v>
      </c>
      <c r="E291" s="106"/>
    </row>
    <row r="292" spans="1:5" ht="27.75" customHeight="1" hidden="1">
      <c r="A292" s="104">
        <v>2330432</v>
      </c>
      <c r="B292" s="105" t="s">
        <v>1707</v>
      </c>
      <c r="C292" s="101">
        <v>0</v>
      </c>
      <c r="D292" s="107">
        <v>0</v>
      </c>
      <c r="E292" s="106"/>
    </row>
    <row r="293" spans="1:5" ht="27.75" customHeight="1" hidden="1">
      <c r="A293" s="104">
        <v>2330433</v>
      </c>
      <c r="B293" s="105" t="s">
        <v>1708</v>
      </c>
      <c r="C293" s="101">
        <v>0</v>
      </c>
      <c r="D293" s="107">
        <v>0</v>
      </c>
      <c r="E293" s="106"/>
    </row>
    <row r="294" spans="1:5" ht="27.75" customHeight="1" hidden="1">
      <c r="A294" s="104">
        <v>2330498</v>
      </c>
      <c r="B294" s="105" t="s">
        <v>1709</v>
      </c>
      <c r="C294" s="101">
        <v>0</v>
      </c>
      <c r="D294" s="107">
        <v>0</v>
      </c>
      <c r="E294" s="106"/>
    </row>
    <row r="295" spans="1:5" ht="27.75" customHeight="1">
      <c r="A295" s="104">
        <v>2330499</v>
      </c>
      <c r="B295" s="105" t="s">
        <v>1710</v>
      </c>
      <c r="C295" s="101">
        <v>5.68</v>
      </c>
      <c r="D295" s="107">
        <v>25.92</v>
      </c>
      <c r="E295" s="106"/>
    </row>
    <row r="296" spans="1:5" ht="27.75" customHeight="1">
      <c r="A296" s="110" t="s">
        <v>1437</v>
      </c>
      <c r="B296" s="110"/>
      <c r="C296" s="110"/>
      <c r="D296" s="111"/>
      <c r="E296" s="106"/>
    </row>
  </sheetData>
  <sheetProtection/>
  <mergeCells count="2">
    <mergeCell ref="A2:D2"/>
    <mergeCell ref="A296:D296"/>
  </mergeCells>
  <printOptions horizontalCentered="1"/>
  <pageMargins left="0.38958333333333334" right="0.38958333333333334" top="0.3145833333333333" bottom="0.4326388888888889" header="0.20069444444444445" footer="0.38958333333333334"/>
  <pageSetup horizontalDpi="600" verticalDpi="600" orientation="portrait" paperSize="9" scale="8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5"/>
  <sheetViews>
    <sheetView workbookViewId="0" topLeftCell="A1">
      <selection activeCell="C17" sqref="C17"/>
    </sheetView>
  </sheetViews>
  <sheetFormatPr defaultColWidth="8.875" defaultRowHeight="13.5"/>
  <cols>
    <col min="1" max="1" width="56.75390625" style="14" customWidth="1"/>
    <col min="2" max="2" width="34.00390625" style="14" customWidth="1"/>
    <col min="3" max="3" width="35.25390625" style="14" customWidth="1"/>
    <col min="4" max="16384" width="8.875" style="14" customWidth="1"/>
  </cols>
  <sheetData>
    <row r="1" spans="1:2" ht="14.25">
      <c r="A1" s="3" t="s">
        <v>1711</v>
      </c>
      <c r="B1" s="67"/>
    </row>
    <row r="2" spans="1:5" ht="20.25">
      <c r="A2" s="16" t="s">
        <v>1712</v>
      </c>
      <c r="B2" s="68"/>
      <c r="C2" s="69"/>
      <c r="D2" s="70"/>
      <c r="E2" s="70"/>
    </row>
    <row r="3" spans="2:3" ht="33" customHeight="1">
      <c r="B3" s="71"/>
      <c r="C3" s="72" t="s">
        <v>2</v>
      </c>
    </row>
    <row r="4" spans="1:3" ht="39.75" customHeight="1">
      <c r="A4" s="73" t="s">
        <v>1713</v>
      </c>
      <c r="B4" s="73" t="s">
        <v>322</v>
      </c>
      <c r="C4" s="74" t="s">
        <v>1714</v>
      </c>
    </row>
    <row r="5" spans="1:3" ht="39.75" customHeight="1">
      <c r="A5" s="75" t="s">
        <v>1715</v>
      </c>
      <c r="B5" s="76">
        <f>B6+B7+B10</f>
        <v>197.51000000000002</v>
      </c>
      <c r="C5" s="77">
        <f>C6+C7+C10</f>
        <v>127.51</v>
      </c>
    </row>
    <row r="6" spans="1:3" ht="39.75" customHeight="1">
      <c r="A6" s="78" t="s">
        <v>1716</v>
      </c>
      <c r="B6" s="79">
        <v>1</v>
      </c>
      <c r="C6" s="79">
        <v>6</v>
      </c>
    </row>
    <row r="7" spans="1:3" ht="39.75" customHeight="1">
      <c r="A7" s="78" t="s">
        <v>1717</v>
      </c>
      <c r="B7" s="79">
        <f>B8+B9</f>
        <v>191.73000000000002</v>
      </c>
      <c r="C7" s="79">
        <f>C8+C9</f>
        <v>106.37</v>
      </c>
    </row>
    <row r="8" spans="1:3" ht="39.75" customHeight="1">
      <c r="A8" s="78" t="s">
        <v>1718</v>
      </c>
      <c r="B8" s="79">
        <v>101.01</v>
      </c>
      <c r="C8" s="79">
        <v>5</v>
      </c>
    </row>
    <row r="9" spans="1:3" ht="39.75" customHeight="1">
      <c r="A9" s="80" t="s">
        <v>1719</v>
      </c>
      <c r="B9" s="81">
        <v>90.72</v>
      </c>
      <c r="C9" s="79">
        <v>101.37</v>
      </c>
    </row>
    <row r="10" spans="1:3" ht="39.75" customHeight="1">
      <c r="A10" s="82" t="s">
        <v>1720</v>
      </c>
      <c r="B10" s="83">
        <v>4.78</v>
      </c>
      <c r="C10" s="79">
        <v>15.14</v>
      </c>
    </row>
    <row r="11" spans="1:3" ht="38.25" customHeight="1">
      <c r="A11" s="84"/>
      <c r="B11" s="84"/>
      <c r="C11" s="84"/>
    </row>
    <row r="12" ht="13.5">
      <c r="A12" s="14" t="s">
        <v>1721</v>
      </c>
    </row>
    <row r="13" ht="13.5">
      <c r="A13" s="14" t="s">
        <v>1722</v>
      </c>
    </row>
    <row r="14" ht="13.5">
      <c r="A14" s="14" t="s">
        <v>1723</v>
      </c>
    </row>
    <row r="15" ht="13.5">
      <c r="A15" s="14" t="s">
        <v>1724</v>
      </c>
    </row>
  </sheetData>
  <sheetProtection/>
  <mergeCells count="2">
    <mergeCell ref="A2:C2"/>
    <mergeCell ref="A11:C11"/>
  </mergeCells>
  <printOptions horizontalCentered="1"/>
  <pageMargins left="0.38958333333333334" right="0.38958333333333334" top="0.38958333333333334" bottom="0.38958333333333334" header="0.20069444444444445" footer="0.20069444444444445"/>
  <pageSetup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83"/>
  <sheetViews>
    <sheetView showGridLines="0" showZeros="0" zoomScaleSheetLayoutView="100" workbookViewId="0" topLeftCell="A1">
      <selection activeCell="C4" sqref="C4"/>
    </sheetView>
  </sheetViews>
  <sheetFormatPr defaultColWidth="9.875" defaultRowHeight="13.5"/>
  <cols>
    <col min="1" max="1" width="9.50390625" style="29" customWidth="1"/>
    <col min="2" max="2" width="34.50390625" style="28" customWidth="1"/>
    <col min="3" max="3" width="18.25390625" style="28" customWidth="1"/>
    <col min="4" max="4" width="18.875" style="30" customWidth="1"/>
    <col min="5" max="5" width="11.375" style="31" hidden="1" customWidth="1"/>
    <col min="6" max="6" width="9.875" style="31" hidden="1" customWidth="1"/>
    <col min="7" max="8" width="9.875" style="28" hidden="1" customWidth="1"/>
    <col min="9" max="16384" width="9.875" style="28" customWidth="1"/>
  </cols>
  <sheetData>
    <row r="1" ht="14.25">
      <c r="A1" s="3" t="s">
        <v>1725</v>
      </c>
    </row>
    <row r="2" spans="1:4" ht="54" customHeight="1">
      <c r="A2" s="16" t="s">
        <v>1726</v>
      </c>
      <c r="B2" s="32"/>
      <c r="C2" s="32"/>
      <c r="D2" s="32"/>
    </row>
    <row r="3" spans="1:4" ht="21" customHeight="1">
      <c r="A3" s="33"/>
      <c r="B3" s="34"/>
      <c r="C3" s="34"/>
      <c r="D3" s="35" t="s">
        <v>2</v>
      </c>
    </row>
    <row r="4" spans="1:9" ht="27.75" customHeight="1">
      <c r="A4" s="36" t="s">
        <v>1727</v>
      </c>
      <c r="B4" s="37" t="s">
        <v>131</v>
      </c>
      <c r="C4" s="38" t="s">
        <v>322</v>
      </c>
      <c r="D4" s="37" t="s">
        <v>323</v>
      </c>
      <c r="E4" s="31" t="s">
        <v>324</v>
      </c>
      <c r="F4" s="31" t="s">
        <v>325</v>
      </c>
      <c r="G4" s="28" t="s">
        <v>1728</v>
      </c>
      <c r="I4" s="61"/>
    </row>
    <row r="5" spans="1:9" ht="27.75" customHeight="1">
      <c r="A5" s="39"/>
      <c r="B5" s="36" t="s">
        <v>1729</v>
      </c>
      <c r="C5" s="40">
        <f>C6+C11+C22+C30+C37+C41+C44+C48+C51+C57+C60+C65+C68+C75+C78-0.01</f>
        <v>46691.961448</v>
      </c>
      <c r="D5" s="40">
        <f>D6+D11+D22+D30+D37+D41+D44+D48+D51+D57+D60+D65+D68+D75+D78</f>
        <v>52340.87</v>
      </c>
      <c r="I5" s="61"/>
    </row>
    <row r="6" spans="1:9" ht="27.75" customHeight="1">
      <c r="A6" s="41">
        <v>501</v>
      </c>
      <c r="B6" s="42" t="s">
        <v>1730</v>
      </c>
      <c r="C6" s="43">
        <f>C7+C8+C9+C10</f>
        <v>9984.75041</v>
      </c>
      <c r="D6" s="44">
        <f>D7+D8+D9+D10</f>
        <v>7357.9400000000005</v>
      </c>
      <c r="I6" s="61"/>
    </row>
    <row r="7" spans="1:9" ht="27.75" customHeight="1">
      <c r="A7" s="45">
        <v>50101</v>
      </c>
      <c r="B7" s="46" t="s">
        <v>1731</v>
      </c>
      <c r="C7" s="47">
        <v>8128.859078</v>
      </c>
      <c r="D7" s="48">
        <f aca="true" t="shared" si="0" ref="D7:D12">E7+F7+G7</f>
        <v>5850.41</v>
      </c>
      <c r="E7" s="49"/>
      <c r="G7" s="28">
        <v>5850.41</v>
      </c>
      <c r="I7" s="61"/>
    </row>
    <row r="8" spans="1:9" ht="27.75" customHeight="1">
      <c r="A8" s="45">
        <v>50102</v>
      </c>
      <c r="B8" s="46" t="s">
        <v>1732</v>
      </c>
      <c r="C8" s="47">
        <v>1063.181127</v>
      </c>
      <c r="D8" s="48">
        <f t="shared" si="0"/>
        <v>749.51</v>
      </c>
      <c r="E8" s="49"/>
      <c r="G8" s="28">
        <v>749.51</v>
      </c>
      <c r="I8" s="61"/>
    </row>
    <row r="9" spans="1:9" ht="27.75" customHeight="1">
      <c r="A9" s="45">
        <v>50103</v>
      </c>
      <c r="B9" s="46" t="s">
        <v>1733</v>
      </c>
      <c r="C9" s="47">
        <v>674.101813</v>
      </c>
      <c r="D9" s="48">
        <f t="shared" si="0"/>
        <v>573.88</v>
      </c>
      <c r="E9" s="49"/>
      <c r="G9" s="28">
        <v>573.88</v>
      </c>
      <c r="I9" s="61"/>
    </row>
    <row r="10" spans="1:9" ht="27.75" customHeight="1">
      <c r="A10" s="45">
        <v>50199</v>
      </c>
      <c r="B10" s="46" t="s">
        <v>1734</v>
      </c>
      <c r="C10" s="47">
        <v>118.608392</v>
      </c>
      <c r="D10" s="48">
        <f t="shared" si="0"/>
        <v>184.14</v>
      </c>
      <c r="E10" s="49"/>
      <c r="G10" s="28">
        <v>184.14</v>
      </c>
      <c r="I10" s="61"/>
    </row>
    <row r="11" spans="1:9" ht="27.75" customHeight="1">
      <c r="A11" s="41">
        <v>502</v>
      </c>
      <c r="B11" s="42" t="s">
        <v>1735</v>
      </c>
      <c r="C11" s="44">
        <f>SUM(C12:C21)</f>
        <v>8023.474367000001</v>
      </c>
      <c r="D11" s="44">
        <f>SUM(D12:D21)</f>
        <v>10197.52</v>
      </c>
      <c r="E11" s="50"/>
      <c r="I11" s="61"/>
    </row>
    <row r="12" spans="1:9" ht="27.75" customHeight="1">
      <c r="A12" s="45">
        <v>50201</v>
      </c>
      <c r="B12" s="46" t="s">
        <v>1736</v>
      </c>
      <c r="C12" s="47">
        <v>1382.276141</v>
      </c>
      <c r="D12" s="48">
        <f>E12+F12+G12-4.4</f>
        <v>2239.6899999999996</v>
      </c>
      <c r="E12" s="49">
        <f>2.71+3.18</f>
        <v>5.890000000000001</v>
      </c>
      <c r="G12" s="28">
        <v>2238.2</v>
      </c>
      <c r="I12" s="61"/>
    </row>
    <row r="13" spans="1:9" ht="27.75" customHeight="1">
      <c r="A13" s="45">
        <v>50202</v>
      </c>
      <c r="B13" s="46" t="s">
        <v>1737</v>
      </c>
      <c r="C13" s="47">
        <v>16.309586</v>
      </c>
      <c r="D13" s="48">
        <v>4.63</v>
      </c>
      <c r="E13" s="49"/>
      <c r="G13" s="28">
        <v>4.59</v>
      </c>
      <c r="I13" s="61"/>
    </row>
    <row r="14" spans="1:9" s="27" customFormat="1" ht="27.75" customHeight="1">
      <c r="A14" s="45">
        <v>50203</v>
      </c>
      <c r="B14" s="46" t="s">
        <v>1738</v>
      </c>
      <c r="C14" s="47">
        <v>31.1696</v>
      </c>
      <c r="D14" s="48">
        <f aca="true" t="shared" si="1" ref="D13:D21">E14+F14+G14</f>
        <v>10.75</v>
      </c>
      <c r="E14" s="49"/>
      <c r="F14" s="51"/>
      <c r="G14" s="27">
        <v>10.75</v>
      </c>
      <c r="I14" s="62"/>
    </row>
    <row r="15" spans="1:9" ht="27.75" customHeight="1">
      <c r="A15" s="45">
        <v>50204</v>
      </c>
      <c r="B15" s="46" t="s">
        <v>1739</v>
      </c>
      <c r="C15" s="47">
        <v>104.793738</v>
      </c>
      <c r="D15" s="48">
        <f t="shared" si="1"/>
        <v>125.25</v>
      </c>
      <c r="E15" s="49"/>
      <c r="G15" s="28">
        <v>125.25</v>
      </c>
      <c r="I15" s="61"/>
    </row>
    <row r="16" spans="1:9" ht="27.75" customHeight="1">
      <c r="A16" s="45">
        <v>50205</v>
      </c>
      <c r="B16" s="46" t="s">
        <v>1740</v>
      </c>
      <c r="C16" s="47">
        <v>6140.244227</v>
      </c>
      <c r="D16" s="48">
        <f t="shared" si="1"/>
        <v>6889.42</v>
      </c>
      <c r="E16" s="49">
        <f>3.97+1.58</f>
        <v>5.550000000000001</v>
      </c>
      <c r="F16" s="31">
        <v>19.33</v>
      </c>
      <c r="G16" s="28">
        <v>6864.54</v>
      </c>
      <c r="I16" s="61"/>
    </row>
    <row r="17" spans="1:9" ht="27.75" customHeight="1">
      <c r="A17" s="45">
        <v>50206</v>
      </c>
      <c r="B17" s="46" t="s">
        <v>1741</v>
      </c>
      <c r="C17" s="47">
        <v>4.16939</v>
      </c>
      <c r="D17" s="48">
        <v>15.14</v>
      </c>
      <c r="E17" s="52"/>
      <c r="F17" s="53"/>
      <c r="G17" s="54">
        <v>21.19</v>
      </c>
      <c r="H17" s="54"/>
      <c r="I17" s="61"/>
    </row>
    <row r="18" spans="1:9" ht="27.75" customHeight="1">
      <c r="A18" s="45">
        <v>50207</v>
      </c>
      <c r="B18" s="46" t="s">
        <v>1742</v>
      </c>
      <c r="C18" s="47">
        <v>0.999668</v>
      </c>
      <c r="D18" s="48">
        <f t="shared" si="1"/>
        <v>6</v>
      </c>
      <c r="E18" s="49"/>
      <c r="G18" s="28">
        <v>6</v>
      </c>
      <c r="I18" s="61"/>
    </row>
    <row r="19" spans="1:9" ht="27.75" customHeight="1">
      <c r="A19" s="55">
        <v>50208</v>
      </c>
      <c r="B19" s="46" t="s">
        <v>1743</v>
      </c>
      <c r="C19" s="47">
        <v>76.856311</v>
      </c>
      <c r="D19" s="48">
        <v>101.37</v>
      </c>
      <c r="E19" s="52"/>
      <c r="F19" s="53"/>
      <c r="G19" s="54">
        <v>84.07</v>
      </c>
      <c r="H19" s="54"/>
      <c r="I19" s="61"/>
    </row>
    <row r="20" spans="1:9" ht="27.75" customHeight="1">
      <c r="A20" s="45">
        <v>50209</v>
      </c>
      <c r="B20" s="46" t="s">
        <v>1744</v>
      </c>
      <c r="C20" s="47">
        <v>129.222304</v>
      </c>
      <c r="D20" s="48">
        <f t="shared" si="1"/>
        <v>41.73</v>
      </c>
      <c r="E20" s="49">
        <v>6.3</v>
      </c>
      <c r="G20" s="28">
        <v>35.43</v>
      </c>
      <c r="I20" s="61"/>
    </row>
    <row r="21" spans="1:9" ht="27.75" customHeight="1">
      <c r="A21" s="45">
        <v>50299</v>
      </c>
      <c r="B21" s="46" t="s">
        <v>1745</v>
      </c>
      <c r="C21" s="47">
        <v>137.433402</v>
      </c>
      <c r="D21" s="48">
        <f t="shared" si="1"/>
        <v>763.54</v>
      </c>
      <c r="E21" s="49">
        <f>356.87+0.51</f>
        <v>357.38</v>
      </c>
      <c r="F21" s="31">
        <v>154.52</v>
      </c>
      <c r="G21" s="28">
        <v>251.64</v>
      </c>
      <c r="I21" s="61"/>
    </row>
    <row r="22" spans="1:9" ht="27.75" customHeight="1">
      <c r="A22" s="41">
        <v>503</v>
      </c>
      <c r="B22" s="42" t="s">
        <v>1746</v>
      </c>
      <c r="C22" s="56">
        <f>SUM(C23:C29)</f>
        <v>3214.9208659999995</v>
      </c>
      <c r="D22" s="44">
        <f>SUM(D23:D29)</f>
        <v>1066.1999999999998</v>
      </c>
      <c r="I22" s="61"/>
    </row>
    <row r="23" spans="1:9" ht="27.75" customHeight="1">
      <c r="A23" s="45">
        <v>50301</v>
      </c>
      <c r="B23" s="46" t="s">
        <v>1747</v>
      </c>
      <c r="C23" s="47"/>
      <c r="D23" s="48">
        <f>E23+F23+G23</f>
        <v>0</v>
      </c>
      <c r="E23" s="49"/>
      <c r="I23" s="61"/>
    </row>
    <row r="24" spans="1:9" ht="27.75" customHeight="1">
      <c r="A24" s="55">
        <v>50302</v>
      </c>
      <c r="B24" s="46" t="s">
        <v>1748</v>
      </c>
      <c r="C24" s="47">
        <v>2455.981927</v>
      </c>
      <c r="D24" s="48">
        <f>E24+F24+G24+260</f>
        <v>772.54</v>
      </c>
      <c r="E24" s="49">
        <f>48.49+151.55</f>
        <v>200.04000000000002</v>
      </c>
      <c r="G24" s="28">
        <v>312.5</v>
      </c>
      <c r="I24" s="61"/>
    </row>
    <row r="25" spans="1:9" ht="27.75" customHeight="1">
      <c r="A25" s="45">
        <v>50303</v>
      </c>
      <c r="B25" s="46" t="s">
        <v>1749</v>
      </c>
      <c r="C25" s="47">
        <v>101.007545</v>
      </c>
      <c r="D25" s="48">
        <f aca="true" t="shared" si="2" ref="D24:D36">E25+F25+G25</f>
        <v>5</v>
      </c>
      <c r="E25" s="52"/>
      <c r="F25" s="53"/>
      <c r="G25" s="54">
        <v>5</v>
      </c>
      <c r="H25" s="54"/>
      <c r="I25" s="61"/>
    </row>
    <row r="26" spans="1:9" ht="27.75" customHeight="1">
      <c r="A26" s="45">
        <v>50305</v>
      </c>
      <c r="B26" s="46" t="s">
        <v>1750</v>
      </c>
      <c r="C26" s="47"/>
      <c r="D26" s="48">
        <f t="shared" si="2"/>
        <v>0</v>
      </c>
      <c r="E26" s="49"/>
      <c r="I26" s="61"/>
    </row>
    <row r="27" spans="1:9" ht="27.75" customHeight="1">
      <c r="A27" s="45">
        <v>50306</v>
      </c>
      <c r="B27" s="46" t="s">
        <v>1751</v>
      </c>
      <c r="C27" s="47">
        <v>356.901559</v>
      </c>
      <c r="D27" s="48">
        <f t="shared" si="2"/>
        <v>96.66</v>
      </c>
      <c r="E27" s="49"/>
      <c r="G27" s="28">
        <f>75.76+20.9</f>
        <v>96.66</v>
      </c>
      <c r="I27" s="61"/>
    </row>
    <row r="28" spans="1:9" ht="27.75" customHeight="1">
      <c r="A28" s="45">
        <v>50307</v>
      </c>
      <c r="B28" s="46" t="s">
        <v>1752</v>
      </c>
      <c r="C28" s="47">
        <v>168.71326</v>
      </c>
      <c r="D28" s="48">
        <f t="shared" si="2"/>
        <v>5</v>
      </c>
      <c r="E28" s="49"/>
      <c r="G28" s="28">
        <v>5</v>
      </c>
      <c r="I28" s="61"/>
    </row>
    <row r="29" spans="1:9" ht="27.75" customHeight="1">
      <c r="A29" s="45">
        <v>50399</v>
      </c>
      <c r="B29" s="46" t="s">
        <v>1753</v>
      </c>
      <c r="C29" s="47">
        <v>132.316575</v>
      </c>
      <c r="D29" s="48">
        <f t="shared" si="2"/>
        <v>187</v>
      </c>
      <c r="E29" s="49">
        <v>135</v>
      </c>
      <c r="G29" s="28">
        <v>52</v>
      </c>
      <c r="I29" s="61"/>
    </row>
    <row r="30" spans="1:9" ht="27.75" customHeight="1">
      <c r="A30" s="41">
        <v>504</v>
      </c>
      <c r="B30" s="42" t="s">
        <v>1754</v>
      </c>
      <c r="C30" s="57"/>
      <c r="D30" s="48">
        <f t="shared" si="2"/>
        <v>0</v>
      </c>
      <c r="I30" s="61"/>
    </row>
    <row r="31" spans="1:9" ht="27.75" customHeight="1">
      <c r="A31" s="45">
        <v>50401</v>
      </c>
      <c r="B31" s="46" t="s">
        <v>1747</v>
      </c>
      <c r="C31" s="57"/>
      <c r="D31" s="48">
        <f t="shared" si="2"/>
        <v>0</v>
      </c>
      <c r="I31" s="61"/>
    </row>
    <row r="32" spans="1:9" ht="27.75" customHeight="1">
      <c r="A32" s="41">
        <v>50402</v>
      </c>
      <c r="B32" s="46" t="s">
        <v>1748</v>
      </c>
      <c r="C32" s="57"/>
      <c r="D32" s="48">
        <f t="shared" si="2"/>
        <v>0</v>
      </c>
      <c r="I32" s="61"/>
    </row>
    <row r="33" spans="1:9" ht="27.75" customHeight="1">
      <c r="A33" s="41">
        <v>50403</v>
      </c>
      <c r="B33" s="46" t="s">
        <v>1749</v>
      </c>
      <c r="C33" s="57"/>
      <c r="D33" s="48">
        <f t="shared" si="2"/>
        <v>0</v>
      </c>
      <c r="I33" s="61"/>
    </row>
    <row r="34" spans="1:9" ht="27.75" customHeight="1">
      <c r="A34" s="41">
        <v>50404</v>
      </c>
      <c r="B34" s="46" t="s">
        <v>1751</v>
      </c>
      <c r="C34" s="57"/>
      <c r="D34" s="48">
        <f t="shared" si="2"/>
        <v>0</v>
      </c>
      <c r="I34" s="61"/>
    </row>
    <row r="35" spans="1:9" ht="27.75" customHeight="1">
      <c r="A35" s="41">
        <v>50405</v>
      </c>
      <c r="B35" s="46" t="s">
        <v>1752</v>
      </c>
      <c r="C35" s="57"/>
      <c r="D35" s="48">
        <f t="shared" si="2"/>
        <v>0</v>
      </c>
      <c r="I35" s="61"/>
    </row>
    <row r="36" spans="1:9" ht="27.75" customHeight="1">
      <c r="A36" s="45">
        <v>50499</v>
      </c>
      <c r="B36" s="46" t="s">
        <v>1753</v>
      </c>
      <c r="C36" s="57"/>
      <c r="D36" s="48">
        <f t="shared" si="2"/>
        <v>0</v>
      </c>
      <c r="I36" s="61"/>
    </row>
    <row r="37" spans="1:9" ht="27.75" customHeight="1">
      <c r="A37" s="41">
        <v>505</v>
      </c>
      <c r="B37" s="42" t="s">
        <v>1755</v>
      </c>
      <c r="C37" s="58">
        <f>C38+C39</f>
        <v>11843.074746</v>
      </c>
      <c r="D37" s="59">
        <f>D38+D39</f>
        <v>15944.77</v>
      </c>
      <c r="I37" s="61"/>
    </row>
    <row r="38" spans="1:9" ht="27.75" customHeight="1">
      <c r="A38" s="45">
        <v>50501</v>
      </c>
      <c r="B38" s="46" t="s">
        <v>1756</v>
      </c>
      <c r="C38" s="47">
        <v>7587.582712</v>
      </c>
      <c r="D38" s="48">
        <f aca="true" t="shared" si="3" ref="D38:D40">E38+F38+G38</f>
        <v>10344.89</v>
      </c>
      <c r="E38" s="49"/>
      <c r="G38" s="28">
        <v>10344.89</v>
      </c>
      <c r="I38" s="61"/>
    </row>
    <row r="39" spans="1:9" ht="27.75" customHeight="1">
      <c r="A39" s="45">
        <v>50502</v>
      </c>
      <c r="B39" s="46" t="s">
        <v>1757</v>
      </c>
      <c r="C39" s="47">
        <v>4255.492034</v>
      </c>
      <c r="D39" s="48">
        <f t="shared" si="3"/>
        <v>5599.88</v>
      </c>
      <c r="E39" s="49">
        <f>122.74+0.25+0.06</f>
        <v>123.05</v>
      </c>
      <c r="G39" s="28">
        <v>5476.83</v>
      </c>
      <c r="I39" s="61"/>
    </row>
    <row r="40" spans="1:9" ht="27.75" customHeight="1">
      <c r="A40" s="45">
        <v>50599</v>
      </c>
      <c r="B40" s="46" t="s">
        <v>1758</v>
      </c>
      <c r="C40" s="47"/>
      <c r="D40" s="48">
        <f t="shared" si="3"/>
        <v>0</v>
      </c>
      <c r="E40" s="49"/>
      <c r="I40" s="61"/>
    </row>
    <row r="41" spans="1:9" ht="27.75" customHeight="1">
      <c r="A41" s="41">
        <v>506</v>
      </c>
      <c r="B41" s="42" t="s">
        <v>1759</v>
      </c>
      <c r="C41" s="58">
        <f>C42+C43</f>
        <v>2270.161728</v>
      </c>
      <c r="D41" s="59">
        <f>D42+D43</f>
        <v>680.32</v>
      </c>
      <c r="I41" s="61"/>
    </row>
    <row r="42" spans="1:9" ht="27.75" customHeight="1">
      <c r="A42" s="45">
        <v>50601</v>
      </c>
      <c r="B42" s="46" t="s">
        <v>1760</v>
      </c>
      <c r="C42" s="47">
        <v>2270.161728</v>
      </c>
      <c r="D42" s="48">
        <f aca="true" t="shared" si="4" ref="D42:D46">E42+F42+G42</f>
        <v>680.32</v>
      </c>
      <c r="E42" s="49">
        <v>16.73</v>
      </c>
      <c r="G42" s="28">
        <v>663.59</v>
      </c>
      <c r="I42" s="61"/>
    </row>
    <row r="43" spans="1:9" ht="27.75" customHeight="1">
      <c r="A43" s="45">
        <v>50602</v>
      </c>
      <c r="B43" s="46" t="s">
        <v>1761</v>
      </c>
      <c r="C43" s="57">
        <v>0</v>
      </c>
      <c r="D43" s="48">
        <f t="shared" si="4"/>
        <v>0</v>
      </c>
      <c r="I43" s="61"/>
    </row>
    <row r="44" spans="1:9" ht="27.75" customHeight="1">
      <c r="A44" s="41">
        <v>507</v>
      </c>
      <c r="B44" s="42" t="s">
        <v>1762</v>
      </c>
      <c r="C44" s="56">
        <f>SUM(C45:C47)</f>
        <v>5750.540907</v>
      </c>
      <c r="D44" s="44">
        <f>SUM(D45:D47)</f>
        <v>8798.05</v>
      </c>
      <c r="I44" s="61"/>
    </row>
    <row r="45" spans="1:9" ht="27.75" customHeight="1">
      <c r="A45" s="45">
        <v>50701</v>
      </c>
      <c r="B45" s="46" t="s">
        <v>1763</v>
      </c>
      <c r="C45" s="47">
        <v>5746.340907</v>
      </c>
      <c r="D45" s="48">
        <f>E45+F45+G45-156.77</f>
        <v>8798.05</v>
      </c>
      <c r="E45" s="49">
        <f>46.01+0.44</f>
        <v>46.449999999999996</v>
      </c>
      <c r="F45" s="31">
        <v>38.4</v>
      </c>
      <c r="G45" s="28">
        <v>8869.97</v>
      </c>
      <c r="I45" s="61"/>
    </row>
    <row r="46" spans="1:9" ht="27.75" customHeight="1">
      <c r="A46" s="45">
        <v>50702</v>
      </c>
      <c r="B46" s="46" t="s">
        <v>1764</v>
      </c>
      <c r="C46" s="47"/>
      <c r="D46" s="48">
        <f t="shared" si="4"/>
        <v>0</v>
      </c>
      <c r="E46" s="49"/>
      <c r="I46" s="61"/>
    </row>
    <row r="47" spans="1:9" ht="27.75" customHeight="1">
      <c r="A47" s="45">
        <v>50799</v>
      </c>
      <c r="B47" s="46" t="s">
        <v>1765</v>
      </c>
      <c r="C47" s="47">
        <v>4.2</v>
      </c>
      <c r="D47" s="48">
        <f aca="true" t="shared" si="5" ref="D47:D50">E47+F47+G47</f>
        <v>0</v>
      </c>
      <c r="E47" s="49"/>
      <c r="I47" s="61"/>
    </row>
    <row r="48" spans="1:9" ht="27.75" customHeight="1">
      <c r="A48" s="41">
        <v>508</v>
      </c>
      <c r="B48" s="42" t="s">
        <v>1766</v>
      </c>
      <c r="C48" s="57"/>
      <c r="D48" s="48">
        <f t="shared" si="5"/>
        <v>0</v>
      </c>
      <c r="I48" s="61"/>
    </row>
    <row r="49" spans="1:9" ht="27.75" customHeight="1">
      <c r="A49" s="45">
        <v>50801</v>
      </c>
      <c r="B49" s="46" t="s">
        <v>1767</v>
      </c>
      <c r="C49" s="57"/>
      <c r="D49" s="48">
        <f t="shared" si="5"/>
        <v>0</v>
      </c>
      <c r="I49" s="61"/>
    </row>
    <row r="50" spans="1:9" ht="27.75" customHeight="1">
      <c r="A50" s="45">
        <v>50802</v>
      </c>
      <c r="B50" s="46" t="s">
        <v>1768</v>
      </c>
      <c r="C50" s="57"/>
      <c r="D50" s="48">
        <f t="shared" si="5"/>
        <v>0</v>
      </c>
      <c r="I50" s="61"/>
    </row>
    <row r="51" spans="1:9" ht="27.75" customHeight="1">
      <c r="A51" s="41">
        <v>509</v>
      </c>
      <c r="B51" s="42" t="s">
        <v>1769</v>
      </c>
      <c r="C51" s="56">
        <f>SUM(C52:C56)</f>
        <v>3466.518424</v>
      </c>
      <c r="D51" s="44">
        <f>SUM(D52:D56)</f>
        <v>3703.77</v>
      </c>
      <c r="I51" s="61"/>
    </row>
    <row r="52" spans="1:9" ht="27.75" customHeight="1">
      <c r="A52" s="45">
        <v>50901</v>
      </c>
      <c r="B52" s="46" t="s">
        <v>1770</v>
      </c>
      <c r="C52" s="47">
        <v>2220.656979</v>
      </c>
      <c r="D52" s="48">
        <f aca="true" t="shared" si="6" ref="D52:D59">E52+F52+G52</f>
        <v>2137.96</v>
      </c>
      <c r="E52" s="49">
        <f>28.74+0.12</f>
        <v>28.86</v>
      </c>
      <c r="F52" s="31">
        <v>307.87</v>
      </c>
      <c r="G52" s="28">
        <v>1801.23</v>
      </c>
      <c r="I52" s="61"/>
    </row>
    <row r="53" spans="1:9" ht="27.75" customHeight="1">
      <c r="A53" s="55">
        <v>50902</v>
      </c>
      <c r="B53" s="46" t="s">
        <v>1771</v>
      </c>
      <c r="C53" s="47">
        <v>0</v>
      </c>
      <c r="D53" s="48">
        <f t="shared" si="6"/>
        <v>4.4</v>
      </c>
      <c r="E53" s="49"/>
      <c r="G53" s="28">
        <v>4.4</v>
      </c>
      <c r="I53" s="61"/>
    </row>
    <row r="54" spans="1:9" ht="27.75" customHeight="1">
      <c r="A54" s="55">
        <v>50903</v>
      </c>
      <c r="B54" s="46" t="s">
        <v>1772</v>
      </c>
      <c r="C54" s="47">
        <v>170.078679</v>
      </c>
      <c r="D54" s="48">
        <f t="shared" si="6"/>
        <v>0.72</v>
      </c>
      <c r="E54" s="49">
        <v>0.72</v>
      </c>
      <c r="I54" s="61"/>
    </row>
    <row r="55" spans="1:9" ht="27.75" customHeight="1">
      <c r="A55" s="55">
        <v>50905</v>
      </c>
      <c r="B55" s="46" t="s">
        <v>1773</v>
      </c>
      <c r="C55" s="47">
        <v>427.407357</v>
      </c>
      <c r="D55" s="48">
        <f t="shared" si="6"/>
        <v>601.21</v>
      </c>
      <c r="E55" s="49"/>
      <c r="G55" s="28">
        <v>601.21</v>
      </c>
      <c r="I55" s="61"/>
    </row>
    <row r="56" spans="1:9" ht="27.75" customHeight="1">
      <c r="A56" s="55">
        <v>50999</v>
      </c>
      <c r="B56" s="46" t="s">
        <v>1774</v>
      </c>
      <c r="C56" s="47">
        <v>648.375409</v>
      </c>
      <c r="D56" s="48">
        <f t="shared" si="6"/>
        <v>959.48</v>
      </c>
      <c r="E56" s="49">
        <f>1+11.28</f>
        <v>12.28</v>
      </c>
      <c r="F56" s="31">
        <v>121.98</v>
      </c>
      <c r="G56" s="28">
        <v>825.22</v>
      </c>
      <c r="I56" s="61"/>
    </row>
    <row r="57" spans="1:9" ht="27.75" customHeight="1">
      <c r="A57" s="41">
        <v>510</v>
      </c>
      <c r="B57" s="42" t="s">
        <v>1775</v>
      </c>
      <c r="C57" s="57"/>
      <c r="D57" s="48">
        <f t="shared" si="6"/>
        <v>0</v>
      </c>
      <c r="I57" s="61"/>
    </row>
    <row r="58" spans="1:9" ht="27.75" customHeight="1">
      <c r="A58" s="45">
        <v>51002</v>
      </c>
      <c r="B58" s="46" t="s">
        <v>1776</v>
      </c>
      <c r="C58" s="57"/>
      <c r="D58" s="48">
        <f t="shared" si="6"/>
        <v>0</v>
      </c>
      <c r="I58" s="61"/>
    </row>
    <row r="59" spans="1:9" ht="27.75" customHeight="1">
      <c r="A59" s="45">
        <v>51003</v>
      </c>
      <c r="B59" s="46" t="s">
        <v>1777</v>
      </c>
      <c r="C59" s="57"/>
      <c r="D59" s="48">
        <f t="shared" si="6"/>
        <v>0</v>
      </c>
      <c r="I59" s="61"/>
    </row>
    <row r="60" spans="1:9" ht="27.75" customHeight="1">
      <c r="A60" s="41">
        <v>511</v>
      </c>
      <c r="B60" s="42" t="s">
        <v>1778</v>
      </c>
      <c r="C60" s="44">
        <f>SUM(C61:C64)</f>
        <v>14.03</v>
      </c>
      <c r="D60" s="44">
        <f>SUM(D61:D64)</f>
        <v>20</v>
      </c>
      <c r="I60" s="61"/>
    </row>
    <row r="61" spans="1:9" s="28" customFormat="1" ht="27.75" customHeight="1">
      <c r="A61" s="41">
        <v>51101</v>
      </c>
      <c r="B61" s="60" t="s">
        <v>1779</v>
      </c>
      <c r="C61" s="47">
        <v>11.84</v>
      </c>
      <c r="D61" s="48">
        <v>20</v>
      </c>
      <c r="E61" s="49"/>
      <c r="F61" s="31"/>
      <c r="I61" s="61"/>
    </row>
    <row r="62" spans="1:9" ht="27.75" customHeight="1">
      <c r="A62" s="45">
        <v>51102</v>
      </c>
      <c r="B62" s="60" t="s">
        <v>1780</v>
      </c>
      <c r="C62" s="57">
        <f aca="true" t="shared" si="7" ref="C62:C68">D62+E62+F62</f>
        <v>0</v>
      </c>
      <c r="D62" s="48">
        <f aca="true" t="shared" si="8" ref="D62:D68">E62+F62+G62</f>
        <v>0</v>
      </c>
      <c r="I62" s="61"/>
    </row>
    <row r="63" spans="1:9" ht="27.75" customHeight="1">
      <c r="A63" s="45">
        <v>51103</v>
      </c>
      <c r="B63" s="60" t="s">
        <v>1781</v>
      </c>
      <c r="C63" s="47">
        <v>2.19</v>
      </c>
      <c r="D63" s="48">
        <f t="shared" si="8"/>
        <v>0</v>
      </c>
      <c r="I63" s="61"/>
    </row>
    <row r="64" spans="1:9" ht="27.75" customHeight="1">
      <c r="A64" s="45">
        <v>51104</v>
      </c>
      <c r="B64" s="60" t="s">
        <v>1782</v>
      </c>
      <c r="C64" s="57">
        <f t="shared" si="7"/>
        <v>0</v>
      </c>
      <c r="D64" s="48">
        <f t="shared" si="8"/>
        <v>0</v>
      </c>
      <c r="I64" s="61"/>
    </row>
    <row r="65" spans="1:9" ht="27.75" customHeight="1">
      <c r="A65" s="41">
        <v>512</v>
      </c>
      <c r="B65" s="42" t="s">
        <v>1417</v>
      </c>
      <c r="C65" s="44">
        <f>SUM(C66:C67)</f>
        <v>124.5</v>
      </c>
      <c r="D65" s="48">
        <f t="shared" si="8"/>
        <v>0</v>
      </c>
      <c r="E65" s="57">
        <f>F65+G65+H65</f>
        <v>0</v>
      </c>
      <c r="I65" s="61"/>
    </row>
    <row r="66" spans="1:9" ht="27.75" customHeight="1">
      <c r="A66" s="45">
        <v>51201</v>
      </c>
      <c r="B66" s="46" t="s">
        <v>1783</v>
      </c>
      <c r="C66" s="47">
        <v>124.5</v>
      </c>
      <c r="D66" s="48">
        <f t="shared" si="8"/>
        <v>0</v>
      </c>
      <c r="I66" s="61"/>
    </row>
    <row r="67" spans="1:9" ht="27.75" customHeight="1">
      <c r="A67" s="45">
        <v>51202</v>
      </c>
      <c r="B67" s="46" t="s">
        <v>1784</v>
      </c>
      <c r="C67" s="57">
        <f t="shared" si="7"/>
        <v>0</v>
      </c>
      <c r="D67" s="48">
        <f t="shared" si="8"/>
        <v>0</v>
      </c>
      <c r="I67" s="61"/>
    </row>
    <row r="68" spans="1:9" ht="27.75" customHeight="1">
      <c r="A68" s="41">
        <v>513</v>
      </c>
      <c r="B68" s="42" t="s">
        <v>1340</v>
      </c>
      <c r="C68" s="57">
        <f t="shared" si="7"/>
        <v>0</v>
      </c>
      <c r="D68" s="48">
        <f t="shared" si="8"/>
        <v>0</v>
      </c>
      <c r="I68" s="61"/>
    </row>
    <row r="69" spans="1:9" ht="27.75" customHeight="1">
      <c r="A69" s="45">
        <v>51301</v>
      </c>
      <c r="B69" s="46" t="s">
        <v>1785</v>
      </c>
      <c r="C69" s="57">
        <f aca="true" t="shared" si="9" ref="C69:C74">D69+E69+F69</f>
        <v>0</v>
      </c>
      <c r="D69" s="48">
        <f aca="true" t="shared" si="10" ref="D69:D74">E69+F69+G69</f>
        <v>0</v>
      </c>
      <c r="I69" s="61"/>
    </row>
    <row r="70" spans="1:9" ht="27.75" customHeight="1">
      <c r="A70" s="45">
        <v>51302</v>
      </c>
      <c r="B70" s="46" t="s">
        <v>1786</v>
      </c>
      <c r="C70" s="57">
        <f t="shared" si="9"/>
        <v>0</v>
      </c>
      <c r="D70" s="48">
        <f t="shared" si="10"/>
        <v>0</v>
      </c>
      <c r="I70" s="61"/>
    </row>
    <row r="71" spans="1:9" ht="27.75" customHeight="1">
      <c r="A71" s="41">
        <v>51303</v>
      </c>
      <c r="B71" s="46" t="s">
        <v>1787</v>
      </c>
      <c r="C71" s="57">
        <f t="shared" si="9"/>
        <v>0</v>
      </c>
      <c r="D71" s="48">
        <f t="shared" si="10"/>
        <v>0</v>
      </c>
      <c r="I71" s="61"/>
    </row>
    <row r="72" spans="1:9" ht="27.75" customHeight="1">
      <c r="A72" s="41">
        <v>51304</v>
      </c>
      <c r="B72" s="46" t="s">
        <v>1788</v>
      </c>
      <c r="C72" s="57">
        <f t="shared" si="9"/>
        <v>0</v>
      </c>
      <c r="D72" s="48">
        <f t="shared" si="10"/>
        <v>0</v>
      </c>
      <c r="I72" s="61"/>
    </row>
    <row r="73" spans="1:9" ht="27.75" customHeight="1">
      <c r="A73" s="41">
        <v>51305</v>
      </c>
      <c r="B73" s="46" t="s">
        <v>1415</v>
      </c>
      <c r="C73" s="57">
        <f t="shared" si="9"/>
        <v>0</v>
      </c>
      <c r="D73" s="48">
        <f t="shared" si="10"/>
        <v>0</v>
      </c>
      <c r="I73" s="61"/>
    </row>
    <row r="74" spans="1:9" ht="27.75" customHeight="1">
      <c r="A74" s="41">
        <v>51306</v>
      </c>
      <c r="B74" s="46" t="s">
        <v>1416</v>
      </c>
      <c r="C74" s="57">
        <f t="shared" si="9"/>
        <v>0</v>
      </c>
      <c r="D74" s="48">
        <f t="shared" si="10"/>
        <v>0</v>
      </c>
      <c r="I74" s="61"/>
    </row>
    <row r="75" spans="1:9" ht="27.75" customHeight="1">
      <c r="A75" s="41">
        <v>514</v>
      </c>
      <c r="B75" s="42" t="s">
        <v>1789</v>
      </c>
      <c r="C75" s="44">
        <v>0</v>
      </c>
      <c r="D75" s="59">
        <v>1000</v>
      </c>
      <c r="I75" s="61"/>
    </row>
    <row r="76" spans="1:9" ht="27.75" customHeight="1">
      <c r="A76" s="45">
        <v>51401</v>
      </c>
      <c r="B76" s="46" t="s">
        <v>1790</v>
      </c>
      <c r="C76" s="44">
        <v>0</v>
      </c>
      <c r="D76" s="48">
        <v>1000</v>
      </c>
      <c r="G76" s="28">
        <v>1000</v>
      </c>
      <c r="I76" s="61"/>
    </row>
    <row r="77" spans="1:9" ht="27.75" customHeight="1">
      <c r="A77" s="41">
        <v>51402</v>
      </c>
      <c r="B77" s="60" t="s">
        <v>1791</v>
      </c>
      <c r="C77" s="44">
        <v>0</v>
      </c>
      <c r="D77" s="48">
        <v>0</v>
      </c>
      <c r="I77" s="61"/>
    </row>
    <row r="78" spans="1:9" ht="27.75" customHeight="1">
      <c r="A78" s="41">
        <v>599</v>
      </c>
      <c r="B78" s="42" t="s">
        <v>491</v>
      </c>
      <c r="C78" s="44">
        <f>SUM(C79:C82)</f>
        <v>2000</v>
      </c>
      <c r="D78" s="44">
        <f>SUM(D79:D82)</f>
        <v>3572.3</v>
      </c>
      <c r="E78" s="49"/>
      <c r="I78" s="61"/>
    </row>
    <row r="79" spans="1:9" ht="27.75" customHeight="1">
      <c r="A79" s="45">
        <v>59906</v>
      </c>
      <c r="B79" s="60" t="s">
        <v>1792</v>
      </c>
      <c r="C79" s="57">
        <f aca="true" t="shared" si="11" ref="C79:C81">D79+E79+F79</f>
        <v>0</v>
      </c>
      <c r="D79" s="48">
        <f aca="true" t="shared" si="12" ref="D79:D81">E79+F79+G79</f>
        <v>0</v>
      </c>
      <c r="I79" s="61"/>
    </row>
    <row r="80" spans="1:9" ht="27.75" customHeight="1">
      <c r="A80" s="45">
        <v>59907</v>
      </c>
      <c r="B80" s="60" t="s">
        <v>1793</v>
      </c>
      <c r="C80" s="57">
        <f t="shared" si="11"/>
        <v>0</v>
      </c>
      <c r="D80" s="48">
        <f t="shared" si="12"/>
        <v>0</v>
      </c>
      <c r="I80" s="61"/>
    </row>
    <row r="81" spans="1:9" ht="27.75" customHeight="1">
      <c r="A81" s="55">
        <v>59908</v>
      </c>
      <c r="B81" s="60" t="s">
        <v>1794</v>
      </c>
      <c r="C81" s="57">
        <f t="shared" si="11"/>
        <v>0</v>
      </c>
      <c r="D81" s="48">
        <f t="shared" si="12"/>
        <v>0</v>
      </c>
      <c r="I81" s="61"/>
    </row>
    <row r="82" spans="1:9" ht="27.75" customHeight="1">
      <c r="A82" s="45">
        <v>59999</v>
      </c>
      <c r="B82" s="60" t="s">
        <v>1795</v>
      </c>
      <c r="C82" s="47">
        <v>2000</v>
      </c>
      <c r="D82" s="63">
        <v>3572.3</v>
      </c>
      <c r="E82" s="49"/>
      <c r="I82" s="61"/>
    </row>
    <row r="83" spans="1:4" ht="18.75" customHeight="1">
      <c r="A83" s="64" t="s">
        <v>1437</v>
      </c>
      <c r="B83" s="64"/>
      <c r="C83" s="65"/>
      <c r="D83" s="66"/>
    </row>
    <row r="85" ht="18" customHeight="1"/>
    <row r="86" ht="16.5" customHeight="1"/>
  </sheetData>
  <sheetProtection/>
  <mergeCells count="2">
    <mergeCell ref="A2:D2"/>
    <mergeCell ref="A83:B83"/>
  </mergeCells>
  <printOptions horizontalCentered="1"/>
  <pageMargins left="0.3541666666666667" right="0.38958333333333334" top="0.4326388888888889" bottom="0.6673611111111111" header="0.6298611111111111" footer="0.20069444444444445"/>
  <pageSetup horizontalDpi="600" verticalDpi="600" orientation="portrait"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B26"/>
  <sheetViews>
    <sheetView workbookViewId="0" topLeftCell="A1">
      <selection activeCell="B13" sqref="B13"/>
    </sheetView>
  </sheetViews>
  <sheetFormatPr defaultColWidth="8.875" defaultRowHeight="13.5"/>
  <cols>
    <col min="1" max="1" width="32.375" style="14" customWidth="1"/>
    <col min="2" max="2" width="32.00390625" style="15" customWidth="1"/>
    <col min="3" max="16384" width="8.875" style="14" customWidth="1"/>
  </cols>
  <sheetData>
    <row r="1" ht="14.25">
      <c r="A1" s="3" t="s">
        <v>1796</v>
      </c>
    </row>
    <row r="2" spans="1:2" ht="48" customHeight="1">
      <c r="A2" s="16" t="s">
        <v>1797</v>
      </c>
      <c r="B2" s="17"/>
    </row>
    <row r="3" ht="19.5" customHeight="1">
      <c r="B3" s="18" t="s">
        <v>2</v>
      </c>
    </row>
    <row r="4" spans="1:2" ht="30" customHeight="1">
      <c r="A4" s="19" t="s">
        <v>1713</v>
      </c>
      <c r="B4" s="20" t="s">
        <v>1798</v>
      </c>
    </row>
    <row r="5" spans="1:2" ht="30" customHeight="1">
      <c r="A5" s="21" t="s">
        <v>1799</v>
      </c>
      <c r="B5" s="22">
        <f>B6+B10</f>
        <v>6949.5</v>
      </c>
    </row>
    <row r="6" spans="1:2" ht="30" customHeight="1">
      <c r="A6" s="23" t="s">
        <v>1800</v>
      </c>
      <c r="B6" s="22">
        <f>B7+B8+B9</f>
        <v>124.5</v>
      </c>
    </row>
    <row r="7" spans="1:2" ht="30" customHeight="1">
      <c r="A7" s="23" t="s">
        <v>1801</v>
      </c>
      <c r="B7" s="24">
        <v>0</v>
      </c>
    </row>
    <row r="8" spans="1:2" ht="30" customHeight="1">
      <c r="A8" s="23" t="s">
        <v>1802</v>
      </c>
      <c r="B8" s="24">
        <v>0</v>
      </c>
    </row>
    <row r="9" spans="1:2" ht="30" customHeight="1">
      <c r="A9" s="23" t="s">
        <v>1803</v>
      </c>
      <c r="B9" s="24">
        <v>124.5</v>
      </c>
    </row>
    <row r="10" spans="1:2" ht="30" customHeight="1">
      <c r="A10" s="23" t="s">
        <v>1804</v>
      </c>
      <c r="B10" s="22">
        <f>B11+B12+B13</f>
        <v>6825</v>
      </c>
    </row>
    <row r="11" spans="1:2" ht="30" customHeight="1">
      <c r="A11" s="23" t="s">
        <v>1801</v>
      </c>
      <c r="B11" s="24">
        <v>300</v>
      </c>
    </row>
    <row r="12" spans="1:2" ht="30" customHeight="1">
      <c r="A12" s="23" t="s">
        <v>1802</v>
      </c>
      <c r="B12" s="24">
        <v>0</v>
      </c>
    </row>
    <row r="13" spans="1:2" ht="30" customHeight="1">
      <c r="A13" s="23" t="s">
        <v>1803</v>
      </c>
      <c r="B13" s="24">
        <v>6525</v>
      </c>
    </row>
    <row r="14" spans="1:2" ht="30" customHeight="1">
      <c r="A14" s="21" t="s">
        <v>1805</v>
      </c>
      <c r="B14" s="22">
        <f>B15+B16</f>
        <v>6649.5</v>
      </c>
    </row>
    <row r="15" spans="1:2" ht="30" customHeight="1">
      <c r="A15" s="23" t="s">
        <v>1800</v>
      </c>
      <c r="B15" s="24">
        <v>124.5</v>
      </c>
    </row>
    <row r="16" spans="1:2" ht="30" customHeight="1">
      <c r="A16" s="23" t="s">
        <v>1804</v>
      </c>
      <c r="B16" s="24">
        <v>6525</v>
      </c>
    </row>
    <row r="17" spans="1:2" ht="30" customHeight="1">
      <c r="A17" s="21" t="s">
        <v>1806</v>
      </c>
      <c r="B17" s="22">
        <f>B18+B19</f>
        <v>520.43</v>
      </c>
    </row>
    <row r="18" spans="1:2" ht="30" customHeight="1">
      <c r="A18" s="23" t="s">
        <v>1800</v>
      </c>
      <c r="B18" s="24">
        <v>11.84</v>
      </c>
    </row>
    <row r="19" spans="1:2" ht="30" customHeight="1">
      <c r="A19" s="23" t="s">
        <v>1804</v>
      </c>
      <c r="B19" s="24">
        <v>508.59</v>
      </c>
    </row>
    <row r="20" spans="1:2" ht="30" customHeight="1">
      <c r="A20" s="21" t="s">
        <v>1807</v>
      </c>
      <c r="B20" s="22">
        <f>B21+B22</f>
        <v>0</v>
      </c>
    </row>
    <row r="21" spans="1:2" ht="30" customHeight="1">
      <c r="A21" s="23" t="s">
        <v>1800</v>
      </c>
      <c r="B21" s="24">
        <v>0</v>
      </c>
    </row>
    <row r="22" spans="1:2" ht="30" customHeight="1">
      <c r="A22" s="23" t="s">
        <v>1804</v>
      </c>
      <c r="B22" s="24">
        <v>0</v>
      </c>
    </row>
    <row r="23" spans="1:2" ht="30" customHeight="1">
      <c r="A23" s="21" t="s">
        <v>1808</v>
      </c>
      <c r="B23" s="22">
        <f>B24+B25</f>
        <v>547.4</v>
      </c>
    </row>
    <row r="24" spans="1:2" ht="30" customHeight="1">
      <c r="A24" s="23" t="s">
        <v>1800</v>
      </c>
      <c r="B24" s="24">
        <v>14.3</v>
      </c>
    </row>
    <row r="25" spans="1:2" ht="30" customHeight="1">
      <c r="A25" s="23" t="s">
        <v>1804</v>
      </c>
      <c r="B25" s="24">
        <v>533.1</v>
      </c>
    </row>
    <row r="26" spans="1:2" ht="13.5">
      <c r="A26" s="25"/>
      <c r="B26" s="26"/>
    </row>
  </sheetData>
  <sheetProtection/>
  <mergeCells count="2">
    <mergeCell ref="A2:B2"/>
    <mergeCell ref="A26:B26"/>
  </mergeCells>
  <printOptions horizontalCentered="1"/>
  <pageMargins left="0.38958333333333334" right="0.38958333333333334" top="0.38958333333333334" bottom="0.38958333333333334" header="0.20069444444444445" footer="0.20069444444444445"/>
  <pageSetup horizontalDpi="600" verticalDpi="600" orientation="portrait"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C13"/>
  <sheetViews>
    <sheetView zoomScaleSheetLayoutView="100" workbookViewId="0" topLeftCell="A1">
      <selection activeCell="A2" sqref="A2:B2"/>
    </sheetView>
  </sheetViews>
  <sheetFormatPr defaultColWidth="9.00390625" defaultRowHeight="13.5"/>
  <cols>
    <col min="1" max="1" width="47.625" style="1" customWidth="1"/>
    <col min="2" max="2" width="22.375" style="2" customWidth="1"/>
  </cols>
  <sheetData>
    <row r="1" ht="18" customHeight="1">
      <c r="A1" s="3" t="s">
        <v>1809</v>
      </c>
    </row>
    <row r="2" spans="1:2" ht="24" customHeight="1">
      <c r="A2" s="4" t="s">
        <v>1810</v>
      </c>
      <c r="B2" s="5"/>
    </row>
    <row r="3" ht="13.5">
      <c r="B3" s="6" t="s">
        <v>2</v>
      </c>
    </row>
    <row r="4" spans="1:3" ht="14.25">
      <c r="A4" s="7" t="s">
        <v>1811</v>
      </c>
      <c r="B4" s="8" t="s">
        <v>1812</v>
      </c>
      <c r="C4" s="9"/>
    </row>
    <row r="5" spans="1:3" ht="45.75" customHeight="1">
      <c r="A5" s="10" t="s">
        <v>1813</v>
      </c>
      <c r="B5" s="11">
        <v>10000</v>
      </c>
      <c r="C5" s="9"/>
    </row>
    <row r="6" spans="1:3" ht="45.75" customHeight="1">
      <c r="A6" s="10" t="s">
        <v>1814</v>
      </c>
      <c r="B6" s="11">
        <v>10000</v>
      </c>
      <c r="C6" s="9"/>
    </row>
    <row r="7" spans="1:3" ht="45.75" customHeight="1">
      <c r="A7" s="10" t="s">
        <v>1815</v>
      </c>
      <c r="B7" s="11">
        <v>10000</v>
      </c>
      <c r="C7" s="9"/>
    </row>
    <row r="8" spans="1:3" ht="45.75" customHeight="1">
      <c r="A8" s="10" t="s">
        <v>1816</v>
      </c>
      <c r="B8" s="11">
        <v>5000</v>
      </c>
      <c r="C8" s="9"/>
    </row>
    <row r="9" spans="1:3" ht="45.75" customHeight="1">
      <c r="A9" s="10" t="s">
        <v>1817</v>
      </c>
      <c r="B9" s="11">
        <v>5000</v>
      </c>
      <c r="C9" s="9"/>
    </row>
    <row r="10" spans="1:3" ht="45.75" customHeight="1">
      <c r="A10" s="10" t="s">
        <v>1818</v>
      </c>
      <c r="B10" s="11">
        <v>30000</v>
      </c>
      <c r="C10" s="9"/>
    </row>
    <row r="11" spans="1:3" ht="45.75" customHeight="1">
      <c r="A11" s="10" t="s">
        <v>1819</v>
      </c>
      <c r="B11" s="11">
        <v>500</v>
      </c>
      <c r="C11" s="9"/>
    </row>
    <row r="12" spans="1:3" ht="24" customHeight="1">
      <c r="A12" s="12" t="s">
        <v>1820</v>
      </c>
      <c r="B12" s="13"/>
      <c r="C12" s="9"/>
    </row>
    <row r="13" spans="1:3" ht="14.25">
      <c r="A13" s="12"/>
      <c r="B13" s="13"/>
      <c r="C13" s="9"/>
    </row>
  </sheetData>
  <sheetProtection/>
  <mergeCells count="1">
    <mergeCell ref="A2:B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神湾镇政府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62618</dc:creator>
  <cp:keywords/>
  <dc:description/>
  <cp:lastModifiedBy>Administrator</cp:lastModifiedBy>
  <dcterms:created xsi:type="dcterms:W3CDTF">2018-07-30T07:26:08Z</dcterms:created>
  <dcterms:modified xsi:type="dcterms:W3CDTF">2022-02-23T07:05:12Z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