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南区" sheetId="1" r:id="rId1"/>
  </sheets>
  <externalReferences>
    <externalReference r:id="rId2"/>
    <externalReference r:id="rId3"/>
  </externalReferences>
  <definedNames>
    <definedName name="a">#REF!</definedName>
    <definedName name="aa" hidden="1">'[1]#REF!'!$A$1:$W$7</definedName>
    <definedName name="aaaa" hidden="1">[2]西区!$A$1:$J$84</definedName>
    <definedName name="ff" hidden="1">'[1]#REF!'!$A$1:$W$7</definedName>
    <definedName name="_xlnm.Print_Area" hidden="1">#REF!</definedName>
    <definedName name="_xlnm.Print_Titles" localSheetId="0">南区!$1:$5</definedName>
    <definedName name="排序">#REF!</definedName>
  </definedNames>
  <calcPr calcId="144525"/>
</workbook>
</file>

<file path=xl/sharedStrings.xml><?xml version="1.0" encoding="utf-8"?>
<sst xmlns="http://schemas.openxmlformats.org/spreadsheetml/2006/main" count="144" uniqueCount="139">
  <si>
    <r>
      <rPr>
        <sz val="24"/>
        <color rgb="FF000000"/>
        <rFont val="方正小标宋简体"/>
        <charset val="134"/>
      </rPr>
      <t>中山市</t>
    </r>
    <r>
      <rPr>
        <u/>
        <sz val="18"/>
        <color indexed="8"/>
        <rFont val="方正小标宋简体"/>
        <charset val="134"/>
      </rPr>
      <t xml:space="preserve">  南区 </t>
    </r>
    <r>
      <rPr>
        <sz val="24"/>
        <color indexed="8"/>
        <rFont val="方正小标宋简体"/>
        <charset val="134"/>
      </rPr>
      <t>街道2021年预算调整草案</t>
    </r>
  </si>
  <si>
    <t>单位：万元</t>
  </si>
  <si>
    <t>收入项目</t>
  </si>
  <si>
    <t>2020年决算</t>
  </si>
  <si>
    <t>2021年年初预算</t>
  </si>
  <si>
    <t>此前调整</t>
  </si>
  <si>
    <t>调整变动</t>
  </si>
  <si>
    <t>2021年调整后预算</t>
  </si>
  <si>
    <t>支出项目</t>
  </si>
  <si>
    <t>2020年预算</t>
  </si>
  <si>
    <t>本次调整变动</t>
  </si>
  <si>
    <t>预算数</t>
  </si>
  <si>
    <t>2021年调整预算较2020年决算增长(%)</t>
  </si>
  <si>
    <t>其他专项转移支付安排的调整支出</t>
  </si>
  <si>
    <t>本街道资金调整</t>
  </si>
  <si>
    <t>小计</t>
  </si>
  <si>
    <t>2021年调整预算较2020年预算增长(%)</t>
  </si>
  <si>
    <t>10月执行</t>
  </si>
  <si>
    <t>调整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</si>
  <si>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</si>
  <si>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</si>
  <si>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</si>
  <si>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</si>
  <si>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</si>
  <si>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2、外交支出</t>
  </si>
  <si>
    <t>3、国防支出</t>
  </si>
  <si>
    <t>4、公共安全支出</t>
  </si>
  <si>
    <t>二、上级补助收入</t>
  </si>
  <si>
    <t>5、教育支出</t>
  </si>
  <si>
    <t>1、返还性收入</t>
  </si>
  <si>
    <t>6、科学技术支出</t>
  </si>
  <si>
    <t>（1）税收返还</t>
  </si>
  <si>
    <t>7、文化旅游体育与传媒支出</t>
  </si>
  <si>
    <t>（2）非税返还</t>
  </si>
  <si>
    <t>8、社会保障和就业支出</t>
  </si>
  <si>
    <t>2、一般性转移支付</t>
  </si>
  <si>
    <t>9、卫生健康支出</t>
  </si>
  <si>
    <t>（1）体制补助收入</t>
  </si>
  <si>
    <t>10、节能环保支出</t>
  </si>
  <si>
    <t>（2）均衡性转移支付收入</t>
  </si>
  <si>
    <t>11、城乡社区支出</t>
  </si>
  <si>
    <t>（3）结算补助收入（临时救助）</t>
  </si>
  <si>
    <t>12、农林水支出</t>
  </si>
  <si>
    <t>（4）共同财政事权转移支付收入</t>
  </si>
  <si>
    <t>13、交通运输支出</t>
  </si>
  <si>
    <t>（5）其他一般性转移支付</t>
  </si>
  <si>
    <t>14、资源勘探信息等支出</t>
  </si>
  <si>
    <t>3、专项转移支付（补助）收入</t>
  </si>
  <si>
    <t>15、商业服务业等支出</t>
  </si>
  <si>
    <t>4、其他</t>
  </si>
  <si>
    <t>16、金融支出</t>
  </si>
  <si>
    <t>17、援助其他地区支出</t>
  </si>
  <si>
    <t>18、自然资源海洋气象等支出</t>
  </si>
  <si>
    <t>19、住房保障支出</t>
  </si>
  <si>
    <t>20、粮油物资储备支出</t>
  </si>
  <si>
    <t>21、灾害防治及应急管理支出</t>
  </si>
  <si>
    <t>一至二项小计</t>
  </si>
  <si>
    <t>22、预备费</t>
  </si>
  <si>
    <t>23、其他支出</t>
  </si>
  <si>
    <t>二、上解上级支出</t>
  </si>
  <si>
    <t>其中：体制上解</t>
  </si>
  <si>
    <t>三、转贷地方政府债券收入</t>
  </si>
  <si>
    <t xml:space="preserve">      债务类上解</t>
  </si>
  <si>
    <t>四、动用预算稳定调节基金</t>
  </si>
  <si>
    <t xml:space="preserve">      其他专项上解</t>
  </si>
  <si>
    <t>五、调入资金</t>
  </si>
  <si>
    <t>三、安排预算稳定调节基金</t>
  </si>
  <si>
    <t>六、上年结余</t>
  </si>
  <si>
    <t>四、本年结余</t>
  </si>
  <si>
    <t>一至六项小计</t>
  </si>
  <si>
    <t>一至四项小计</t>
  </si>
  <si>
    <t>七、上级补助收入(政府性基金）</t>
  </si>
  <si>
    <t>五、政府性基金预算支出</t>
  </si>
  <si>
    <t>1、城乡社区收入</t>
  </si>
  <si>
    <t>1、社会保障和就业支出</t>
  </si>
  <si>
    <t>（1）国有土地使用权出让收入</t>
  </si>
  <si>
    <t xml:space="preserve">      大中型水库移民后期扶持基金支出</t>
  </si>
  <si>
    <t>（2）污水处理费收入</t>
  </si>
  <si>
    <t>2、城乡社区支出</t>
  </si>
  <si>
    <t>（3）城市基础设施配套费收入</t>
  </si>
  <si>
    <t xml:space="preserve">      国有土地使用权出让收入及对应专项债务收入安排的支出</t>
  </si>
  <si>
    <t>（4）其他收入</t>
  </si>
  <si>
    <t xml:space="preserve">      农业土地开发资金安排的支出</t>
  </si>
  <si>
    <t>2、农林水收入</t>
  </si>
  <si>
    <t xml:space="preserve">      城市基础设施配套费安排的支出</t>
  </si>
  <si>
    <t>（1）大中型水库移民后期扶持基金收入</t>
  </si>
  <si>
    <t xml:space="preserve">      污水处理费安排的支出</t>
  </si>
  <si>
    <t>（2）农业土地开发资金收入</t>
  </si>
  <si>
    <t>3、其他支出</t>
  </si>
  <si>
    <t>3、社会保障和就业收入</t>
  </si>
  <si>
    <t xml:space="preserve">    彩票发行销售机构业务费安排的支出</t>
  </si>
  <si>
    <t>（1）福利彩票公益金收入</t>
  </si>
  <si>
    <t xml:space="preserve">    福利彩票公益金</t>
  </si>
  <si>
    <t>（2）体育彩票公益金收入</t>
  </si>
  <si>
    <t xml:space="preserve">      其中：用于社会福利的彩票公益金支出</t>
  </si>
  <si>
    <r>
      <rPr>
        <sz val="12"/>
        <color rgb="FF000000"/>
        <rFont val="宋体"/>
        <charset val="134"/>
      </rPr>
      <t>（3）</t>
    </r>
    <r>
      <rPr>
        <sz val="12"/>
        <rFont val="宋体"/>
        <charset val="134"/>
      </rPr>
      <t>其他收入</t>
    </r>
  </si>
  <si>
    <r>
      <rPr>
        <sz val="12"/>
        <color indexed="8"/>
        <rFont val="Dialog"/>
        <charset val="134"/>
      </rPr>
      <t xml:space="preserve">                 </t>
    </r>
    <r>
      <rPr>
        <sz val="12"/>
        <color indexed="8"/>
        <rFont val="宋体"/>
        <charset val="134"/>
      </rPr>
      <t>用于体育事业的彩票公益金支出</t>
    </r>
  </si>
  <si>
    <r>
      <rPr>
        <sz val="12"/>
        <color indexed="8"/>
        <rFont val="Dialog"/>
        <charset val="134"/>
      </rPr>
      <t xml:space="preserve">                 </t>
    </r>
    <r>
      <rPr>
        <sz val="12"/>
        <color indexed="8"/>
        <rFont val="宋体"/>
        <charset val="134"/>
      </rPr>
      <t>用于残疾人事业的彩票公益金支出</t>
    </r>
  </si>
  <si>
    <r>
      <rPr>
        <sz val="12"/>
        <color indexed="8"/>
        <rFont val="Dialog"/>
        <charset val="134"/>
      </rPr>
      <t xml:space="preserve">                 </t>
    </r>
    <r>
      <rPr>
        <sz val="12"/>
        <color indexed="8"/>
        <rFont val="宋体"/>
        <charset val="134"/>
      </rPr>
      <t>其他</t>
    </r>
  </si>
  <si>
    <r>
      <rPr>
        <sz val="12"/>
        <color indexed="8"/>
        <rFont val="Dialog"/>
        <charset val="134"/>
      </rPr>
      <t xml:space="preserve">      </t>
    </r>
    <r>
      <rPr>
        <sz val="12"/>
        <color indexed="8"/>
        <rFont val="宋体"/>
        <charset val="134"/>
      </rPr>
      <t>其他政府性基金安排的支出</t>
    </r>
  </si>
  <si>
    <t>六、上解上级支出（政府性基金）</t>
  </si>
  <si>
    <t>其中：债务相关上解支出</t>
  </si>
  <si>
    <t>八、债务转贷收入（政府性基金）</t>
  </si>
  <si>
    <t>七、调出资金</t>
  </si>
  <si>
    <t>九、上年结余（政府性基金）</t>
  </si>
  <si>
    <t>八、结转下年（政府性基金）</t>
  </si>
  <si>
    <t>七至九项小计</t>
  </si>
  <si>
    <t>六至八项小计</t>
  </si>
  <si>
    <t>预算内收入总计</t>
  </si>
  <si>
    <t>预算内支出总计</t>
  </si>
  <si>
    <t>附注（财政专户部分收支）：</t>
  </si>
  <si>
    <t>财政专户收入合计</t>
  </si>
  <si>
    <t>财政专户支出合计</t>
  </si>
  <si>
    <t>1、医疗服务收入</t>
  </si>
  <si>
    <t>1、医疗卫生与计划生育支出</t>
  </si>
  <si>
    <t>2、教育收费收入</t>
  </si>
  <si>
    <t>2、教育支出</t>
  </si>
  <si>
    <t>3、经营服务性收费收入</t>
  </si>
  <si>
    <t>3、社会保障和就业</t>
  </si>
  <si>
    <t>4、其他专户收入</t>
  </si>
  <si>
    <t>4、科学技术支出</t>
  </si>
  <si>
    <t>备注（已在分税分成前抵减收入的项目）：</t>
  </si>
  <si>
    <t>5、农林水支出</t>
  </si>
  <si>
    <t>1、出口退税上解</t>
  </si>
  <si>
    <t>6、公安支出</t>
  </si>
  <si>
    <t>2、体制上解</t>
  </si>
  <si>
    <t>7、交通运输支出</t>
  </si>
  <si>
    <t>（1）计提交通建设专项资金</t>
  </si>
  <si>
    <t>8、调出资金</t>
  </si>
  <si>
    <t>（2）计提城乡居民养老保险补贴</t>
  </si>
  <si>
    <t>（3）计提支援扶贫专项资金</t>
  </si>
  <si>
    <t>（4）其他体制上解</t>
  </si>
  <si>
    <t xml:space="preserve">     其中：税务部门征收经费</t>
  </si>
  <si>
    <t xml:space="preserve">           专项体制上解    </t>
  </si>
  <si>
    <t>3、其他</t>
  </si>
  <si>
    <t>抵减收入合计</t>
  </si>
  <si>
    <t>备注2：</t>
  </si>
  <si>
    <t>预算稳定调节基金余额</t>
  </si>
  <si>
    <t>备注：根据国库科最新账务要求，2021年起相应调整收支科目类别，请对应调整年初预算口径。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</si>
</sst>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 ;[Red]\-0.00\ "/>
    <numFmt numFmtId="178" formatCode="#,##0_ "/>
  </numFmts>
  <fonts count="36">
    <font>
      <sz val="12"/>
      <name val="宋体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Dialog"/>
      <charset val="134"/>
    </font>
    <font>
      <b/>
      <sz val="12"/>
      <color indexed="8"/>
      <name val="Dialog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8"/>
      <color indexed="8"/>
      <name val="方正小标宋简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1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0" borderId="2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23" borderId="31" applyNumberFormat="0" applyAlignment="0" applyProtection="0">
      <alignment vertical="center"/>
    </xf>
    <xf numFmtId="0" fontId="22" fillId="23" borderId="26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/>
    <xf numFmtId="0" fontId="0" fillId="0" borderId="0"/>
    <xf numFmtId="0" fontId="0" fillId="0" borderId="0"/>
  </cellStyleXfs>
  <cellXfs count="167">
    <xf numFmtId="0" fontId="0" fillId="0" borderId="0" xfId="0"/>
    <xf numFmtId="0" fontId="0" fillId="0" borderId="0" xfId="0" applyFill="1"/>
    <xf numFmtId="178" fontId="0" fillId="0" borderId="0" xfId="51" applyNumberFormat="1" applyFill="1"/>
    <xf numFmtId="178" fontId="0" fillId="0" borderId="0" xfId="51" applyNumberFormat="1"/>
    <xf numFmtId="177" fontId="1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178" fontId="3" fillId="2" borderId="0" xfId="51" applyNumberFormat="1" applyFont="1" applyFill="1" applyBorder="1" applyAlignment="1" applyProtection="1">
      <alignment horizontal="left" vertical="center"/>
      <protection locked="0"/>
    </xf>
    <xf numFmtId="178" fontId="4" fillId="2" borderId="0" xfId="51" applyNumberFormat="1" applyFont="1" applyFill="1" applyBorder="1" applyAlignment="1" applyProtection="1">
      <alignment horizontal="left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178" fontId="4" fillId="0" borderId="1" xfId="51" applyNumberFormat="1" applyFont="1" applyFill="1" applyBorder="1" applyAlignment="1" applyProtection="1">
      <alignment horizontal="center" vertical="center"/>
      <protection locked="0"/>
    </xf>
    <xf numFmtId="178" fontId="5" fillId="0" borderId="2" xfId="51" applyNumberFormat="1" applyFont="1" applyBorder="1" applyAlignment="1" applyProtection="1">
      <alignment horizontal="center" vertical="center" wrapText="1" shrinkToFit="1"/>
      <protection locked="0"/>
    </xf>
    <xf numFmtId="178" fontId="4" fillId="0" borderId="2" xfId="51" applyNumberFormat="1" applyFont="1" applyBorder="1" applyAlignment="1" applyProtection="1">
      <alignment horizontal="center" vertical="center" wrapText="1" shrinkToFit="1"/>
      <protection locked="0"/>
    </xf>
    <xf numFmtId="178" fontId="4" fillId="0" borderId="1" xfId="51" applyNumberFormat="1" applyFont="1" applyBorder="1" applyAlignment="1" applyProtection="1">
      <alignment horizontal="center" vertical="center" wrapText="1" shrinkToFit="1"/>
      <protection locked="0"/>
    </xf>
    <xf numFmtId="178" fontId="0" fillId="0" borderId="1" xfId="51" applyNumberFormat="1" applyBorder="1" applyAlignment="1" applyProtection="1">
      <alignment horizontal="center" vertical="center" wrapText="1" shrinkToFit="1"/>
      <protection locked="0"/>
    </xf>
    <xf numFmtId="178" fontId="4" fillId="0" borderId="1" xfId="51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178" fontId="0" fillId="0" borderId="1" xfId="51" applyNumberForma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178" fontId="4" fillId="3" borderId="5" xfId="51" applyNumberFormat="1" applyFont="1" applyFill="1" applyBorder="1" applyAlignment="1" applyProtection="1">
      <alignment horizontal="left" vertical="center"/>
      <protection locked="0"/>
    </xf>
    <xf numFmtId="178" fontId="4" fillId="3" borderId="5" xfId="51" applyNumberFormat="1" applyFont="1" applyFill="1" applyBorder="1" applyAlignment="1" applyProtection="1">
      <alignment horizontal="center" vertical="center"/>
    </xf>
    <xf numFmtId="178" fontId="4" fillId="4" borderId="5" xfId="51" applyNumberFormat="1" applyFont="1" applyFill="1" applyBorder="1" applyAlignment="1" applyProtection="1">
      <alignment horizontal="center" vertical="center"/>
    </xf>
    <xf numFmtId="176" fontId="4" fillId="3" borderId="6" xfId="51" applyNumberFormat="1" applyFont="1" applyFill="1" applyBorder="1" applyAlignment="1" applyProtection="1">
      <alignment horizontal="center" vertical="center"/>
    </xf>
    <xf numFmtId="178" fontId="4" fillId="3" borderId="1" xfId="51" applyNumberFormat="1" applyFont="1" applyFill="1" applyBorder="1" applyAlignment="1" applyProtection="1">
      <alignment horizontal="left" vertical="center"/>
      <protection locked="0"/>
    </xf>
    <xf numFmtId="178" fontId="7" fillId="0" borderId="7" xfId="51" applyNumberFormat="1" applyFont="1" applyFill="1" applyBorder="1" applyAlignment="1" applyProtection="1">
      <alignment horizontal="left" vertical="center"/>
      <protection locked="0"/>
    </xf>
    <xf numFmtId="178" fontId="7" fillId="5" borderId="7" xfId="51" applyNumberFormat="1" applyFont="1" applyFill="1" applyBorder="1" applyAlignment="1" applyProtection="1">
      <alignment horizontal="center" vertical="center"/>
    </xf>
    <xf numFmtId="178" fontId="7" fillId="4" borderId="7" xfId="51" applyNumberFormat="1" applyFont="1" applyFill="1" applyBorder="1" applyAlignment="1" applyProtection="1">
      <alignment horizontal="center" vertical="center"/>
    </xf>
    <xf numFmtId="176" fontId="7" fillId="3" borderId="8" xfId="51" applyNumberFormat="1" applyFont="1" applyFill="1" applyBorder="1" applyAlignment="1" applyProtection="1">
      <alignment horizontal="center" vertical="center"/>
    </xf>
    <xf numFmtId="178" fontId="7" fillId="0" borderId="1" xfId="51" applyNumberFormat="1" applyFont="1" applyFill="1" applyBorder="1" applyAlignment="1" applyProtection="1">
      <alignment horizontal="left" vertical="center"/>
      <protection locked="0"/>
    </xf>
    <xf numFmtId="178" fontId="7" fillId="0" borderId="7" xfId="51" applyNumberFormat="1" applyFont="1" applyFill="1" applyBorder="1" applyAlignment="1" applyProtection="1">
      <alignment horizontal="center" vertical="center"/>
      <protection locked="0"/>
    </xf>
    <xf numFmtId="178" fontId="7" fillId="4" borderId="7" xfId="51" applyNumberFormat="1" applyFont="1" applyFill="1" applyBorder="1" applyAlignment="1" applyProtection="1">
      <alignment horizontal="center" vertical="center"/>
      <protection locked="0"/>
    </xf>
    <xf numFmtId="178" fontId="4" fillId="3" borderId="7" xfId="51" applyNumberFormat="1" applyFont="1" applyFill="1" applyBorder="1" applyAlignment="1" applyProtection="1">
      <alignment horizontal="left" vertical="center" wrapText="1" shrinkToFit="1"/>
      <protection locked="0"/>
    </xf>
    <xf numFmtId="178" fontId="4" fillId="3" borderId="7" xfId="51" applyNumberFormat="1" applyFont="1" applyFill="1" applyBorder="1" applyAlignment="1" applyProtection="1">
      <alignment horizontal="center" vertical="center" wrapText="1" shrinkToFit="1"/>
    </xf>
    <xf numFmtId="178" fontId="4" fillId="4" borderId="7" xfId="51" applyNumberFormat="1" applyFont="1" applyFill="1" applyBorder="1" applyAlignment="1" applyProtection="1">
      <alignment horizontal="center" vertical="center" wrapText="1" shrinkToFit="1"/>
    </xf>
    <xf numFmtId="176" fontId="4" fillId="3" borderId="8" xfId="51" applyNumberFormat="1" applyFont="1" applyFill="1" applyBorder="1" applyAlignment="1" applyProtection="1">
      <alignment horizontal="center" vertical="center"/>
    </xf>
    <xf numFmtId="178" fontId="7" fillId="0" borderId="7" xfId="51" applyNumberFormat="1" applyFont="1" applyFill="1" applyBorder="1" applyAlignment="1" applyProtection="1">
      <alignment horizontal="center" vertical="center" wrapText="1" shrinkToFit="1"/>
      <protection locked="0"/>
    </xf>
    <xf numFmtId="178" fontId="7" fillId="4" borderId="7" xfId="51" applyNumberFormat="1" applyFont="1" applyFill="1" applyBorder="1" applyAlignment="1" applyProtection="1">
      <alignment horizontal="center" vertical="center" wrapText="1" shrinkToFit="1"/>
      <protection locked="0"/>
    </xf>
    <xf numFmtId="178" fontId="8" fillId="6" borderId="7" xfId="51" applyNumberFormat="1" applyFont="1" applyFill="1" applyBorder="1" applyAlignment="1" applyProtection="1">
      <alignment horizontal="center" vertical="center"/>
      <protection locked="0"/>
    </xf>
    <xf numFmtId="178" fontId="7" fillId="6" borderId="7" xfId="51" applyNumberFormat="1" applyFont="1" applyFill="1" applyBorder="1" applyAlignment="1" applyProtection="1">
      <alignment horizontal="center" vertical="center"/>
      <protection locked="0"/>
    </xf>
    <xf numFmtId="178" fontId="7" fillId="6" borderId="7" xfId="51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7" xfId="51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7" xfId="51" applyNumberFormat="1" applyFont="1" applyFill="1" applyBorder="1" applyAlignment="1" applyProtection="1">
      <alignment horizontal="center" vertical="center"/>
      <protection locked="0"/>
    </xf>
    <xf numFmtId="178" fontId="4" fillId="6" borderId="7" xfId="51" applyNumberFormat="1" applyFont="1" applyFill="1" applyBorder="1" applyAlignment="1" applyProtection="1">
      <alignment horizontal="center" vertical="center"/>
      <protection locked="0"/>
    </xf>
    <xf numFmtId="178" fontId="9" fillId="0" borderId="7" xfId="51" applyNumberFormat="1" applyFont="1" applyFill="1" applyBorder="1" applyAlignment="1" applyProtection="1">
      <alignment horizontal="center" vertical="center" wrapText="1" shrinkToFit="1"/>
      <protection locked="0"/>
    </xf>
    <xf numFmtId="178" fontId="9" fillId="0" borderId="7" xfId="51" applyNumberFormat="1" applyFont="1" applyFill="1" applyBorder="1" applyAlignment="1" applyProtection="1">
      <alignment horizontal="center" vertical="center"/>
      <protection locked="0"/>
    </xf>
    <xf numFmtId="178" fontId="10" fillId="0" borderId="7" xfId="51" applyNumberFormat="1" applyFont="1" applyFill="1" applyBorder="1" applyAlignment="1" applyProtection="1">
      <alignment horizontal="center" vertical="center"/>
      <protection locked="0"/>
    </xf>
    <xf numFmtId="178" fontId="4" fillId="4" borderId="7" xfId="51" applyNumberFormat="1" applyFont="1" applyFill="1" applyBorder="1" applyAlignment="1" applyProtection="1">
      <alignment horizontal="center" vertical="center"/>
      <protection locked="0"/>
    </xf>
    <xf numFmtId="178" fontId="10" fillId="3" borderId="7" xfId="51" applyNumberFormat="1" applyFont="1" applyFill="1" applyBorder="1" applyAlignment="1" applyProtection="1">
      <alignment horizontal="center" vertical="center"/>
      <protection locked="0"/>
    </xf>
    <xf numFmtId="178" fontId="10" fillId="4" borderId="7" xfId="51" applyNumberFormat="1" applyFont="1" applyFill="1" applyBorder="1" applyAlignment="1" applyProtection="1">
      <alignment horizontal="center" vertical="center"/>
      <protection locked="0"/>
    </xf>
    <xf numFmtId="178" fontId="4" fillId="0" borderId="7" xfId="51" applyNumberFormat="1" applyFont="1" applyFill="1" applyBorder="1" applyAlignment="1" applyProtection="1">
      <alignment horizontal="left" vertical="center"/>
      <protection locked="0"/>
    </xf>
    <xf numFmtId="178" fontId="11" fillId="0" borderId="1" xfId="19" applyNumberFormat="1" applyFont="1" applyFill="1" applyBorder="1" applyAlignment="1" applyProtection="1">
      <alignment horizontal="left" vertical="center"/>
      <protection locked="0"/>
    </xf>
    <xf numFmtId="178" fontId="0" fillId="0" borderId="1" xfId="19" applyNumberFormat="1" applyFont="1" applyFill="1" applyBorder="1" applyAlignment="1" applyProtection="1">
      <alignment horizontal="left" vertical="center"/>
      <protection locked="0"/>
    </xf>
    <xf numFmtId="177" fontId="4" fillId="0" borderId="1" xfId="58" applyNumberFormat="1" applyFont="1" applyFill="1" applyBorder="1" applyAlignment="1" applyProtection="1">
      <alignment vertical="center" wrapText="1" shrinkToFit="1"/>
      <protection locked="0"/>
    </xf>
    <xf numFmtId="178" fontId="11" fillId="3" borderId="1" xfId="19" applyNumberFormat="1" applyFont="1" applyFill="1" applyBorder="1" applyAlignment="1" applyProtection="1">
      <alignment horizontal="left" vertical="center"/>
      <protection locked="0"/>
    </xf>
    <xf numFmtId="178" fontId="4" fillId="3" borderId="7" xfId="51" applyNumberFormat="1" applyFont="1" applyFill="1" applyBorder="1" applyAlignment="1" applyProtection="1">
      <alignment horizontal="center" vertical="center"/>
    </xf>
    <xf numFmtId="178" fontId="4" fillId="3" borderId="2" xfId="51" applyNumberFormat="1" applyFont="1" applyFill="1" applyBorder="1" applyAlignment="1" applyProtection="1">
      <alignment horizontal="center" vertical="center"/>
      <protection locked="0"/>
    </xf>
    <xf numFmtId="178" fontId="4" fillId="3" borderId="7" xfId="51" applyNumberFormat="1" applyFont="1" applyFill="1" applyBorder="1" applyAlignment="1" applyProtection="1">
      <alignment horizontal="left" vertical="center"/>
      <protection locked="0"/>
    </xf>
    <xf numFmtId="178" fontId="4" fillId="4" borderId="7" xfId="51" applyNumberFormat="1" applyFont="1" applyFill="1" applyBorder="1" applyAlignment="1" applyProtection="1">
      <alignment horizontal="center" vertical="center"/>
    </xf>
    <xf numFmtId="178" fontId="4" fillId="3" borderId="1" xfId="41" applyNumberFormat="1" applyFont="1" applyFill="1" applyBorder="1" applyAlignment="1" applyProtection="1">
      <alignment horizontal="left" vertical="center"/>
      <protection locked="0"/>
    </xf>
    <xf numFmtId="178" fontId="7" fillId="3" borderId="7" xfId="41" applyNumberFormat="1" applyFont="1" applyFill="1" applyBorder="1" applyAlignment="1" applyProtection="1">
      <alignment horizontal="left" vertical="center"/>
      <protection locked="0"/>
    </xf>
    <xf numFmtId="178" fontId="9" fillId="0" borderId="1" xfId="41" applyNumberFormat="1" applyFont="1" applyFill="1" applyBorder="1" applyAlignment="1" applyProtection="1">
      <alignment horizontal="left" vertical="center"/>
      <protection locked="0"/>
    </xf>
    <xf numFmtId="178" fontId="7" fillId="0" borderId="1" xfId="41" applyNumberFormat="1" applyFont="1" applyFill="1" applyBorder="1" applyAlignment="1" applyProtection="1">
      <alignment horizontal="left" vertical="center"/>
      <protection locked="0"/>
    </xf>
    <xf numFmtId="178" fontId="7" fillId="0" borderId="9" xfId="51" applyNumberFormat="1" applyFont="1" applyFill="1" applyBorder="1" applyAlignment="1" applyProtection="1">
      <alignment horizontal="center" vertical="center"/>
      <protection locked="0"/>
    </xf>
    <xf numFmtId="178" fontId="7" fillId="4" borderId="9" xfId="51" applyNumberFormat="1" applyFont="1" applyFill="1" applyBorder="1" applyAlignment="1" applyProtection="1">
      <alignment horizontal="center" vertical="center"/>
      <protection locked="0"/>
    </xf>
    <xf numFmtId="176" fontId="7" fillId="3" borderId="10" xfId="51" applyNumberFormat="1" applyFont="1" applyFill="1" applyBorder="1" applyAlignment="1" applyProtection="1">
      <alignment horizontal="center" vertical="center"/>
    </xf>
    <xf numFmtId="178" fontId="7" fillId="0" borderId="1" xfId="51" applyNumberFormat="1" applyFont="1" applyFill="1" applyBorder="1" applyAlignment="1" applyProtection="1">
      <alignment horizontal="center" vertical="center"/>
    </xf>
    <xf numFmtId="176" fontId="7" fillId="3" borderId="1" xfId="51" applyNumberFormat="1" applyFont="1" applyFill="1" applyBorder="1" applyAlignment="1" applyProtection="1">
      <alignment horizontal="center" vertical="center"/>
    </xf>
    <xf numFmtId="178" fontId="9" fillId="0" borderId="11" xfId="41" applyNumberFormat="1" applyFont="1" applyFill="1" applyBorder="1" applyAlignment="1" applyProtection="1">
      <alignment horizontal="left" vertical="center"/>
      <protection locked="0"/>
    </xf>
    <xf numFmtId="178" fontId="7" fillId="0" borderId="1" xfId="51" applyNumberFormat="1" applyFont="1" applyFill="1" applyBorder="1" applyAlignment="1" applyProtection="1">
      <alignment horizontal="center" vertical="center"/>
      <protection locked="0"/>
    </xf>
    <xf numFmtId="178" fontId="7" fillId="3" borderId="12" xfId="41" applyNumberFormat="1" applyFont="1" applyFill="1" applyBorder="1" applyAlignment="1" applyProtection="1">
      <alignment horizontal="left" vertical="center"/>
      <protection locked="0"/>
    </xf>
    <xf numFmtId="178" fontId="7" fillId="4" borderId="1" xfId="51" applyNumberFormat="1" applyFont="1" applyFill="1" applyBorder="1" applyAlignment="1" applyProtection="1">
      <alignment horizontal="center" vertical="center"/>
      <protection locked="0"/>
    </xf>
    <xf numFmtId="178" fontId="7" fillId="0" borderId="11" xfId="41" applyNumberFormat="1" applyFont="1" applyFill="1" applyBorder="1" applyAlignment="1" applyProtection="1">
      <alignment horizontal="left" vertical="center"/>
      <protection locked="0"/>
    </xf>
    <xf numFmtId="178" fontId="12" fillId="0" borderId="1" xfId="41" applyNumberFormat="1" applyFont="1" applyFill="1" applyBorder="1" applyAlignment="1" applyProtection="1">
      <alignment horizontal="left" vertical="center"/>
      <protection locked="0"/>
    </xf>
    <xf numFmtId="178" fontId="4" fillId="4" borderId="1" xfId="51" applyNumberFormat="1" applyFont="1" applyFill="1" applyBorder="1" applyAlignment="1" applyProtection="1">
      <alignment horizontal="center" vertical="center"/>
      <protection locked="0"/>
    </xf>
    <xf numFmtId="178" fontId="7" fillId="0" borderId="4" xfId="41" applyNumberFormat="1" applyFont="1" applyFill="1" applyBorder="1" applyAlignment="1" applyProtection="1">
      <alignment horizontal="left" vertical="center"/>
      <protection locked="0"/>
    </xf>
    <xf numFmtId="178" fontId="4" fillId="0" borderId="4" xfId="51" applyNumberFormat="1" applyFont="1" applyFill="1" applyBorder="1" applyAlignment="1" applyProtection="1">
      <alignment horizontal="center" vertical="center"/>
      <protection locked="0"/>
    </xf>
    <xf numFmtId="178" fontId="4" fillId="4" borderId="13" xfId="51" applyNumberFormat="1" applyFont="1" applyFill="1" applyBorder="1" applyAlignment="1" applyProtection="1">
      <alignment horizontal="center" vertical="center"/>
      <protection locked="0"/>
    </xf>
    <xf numFmtId="178" fontId="4" fillId="0" borderId="5" xfId="51" applyNumberFormat="1" applyFont="1" applyFill="1" applyBorder="1" applyAlignment="1" applyProtection="1">
      <alignment horizontal="center" vertical="center"/>
      <protection locked="0"/>
    </xf>
    <xf numFmtId="176" fontId="7" fillId="3" borderId="6" xfId="51" applyNumberFormat="1" applyFont="1" applyFill="1" applyBorder="1" applyAlignment="1" applyProtection="1">
      <alignment horizontal="center" vertical="center"/>
    </xf>
    <xf numFmtId="1" fontId="13" fillId="0" borderId="14" xfId="54" applyNumberFormat="1" applyFont="1" applyFill="1" applyBorder="1" applyAlignment="1" applyProtection="1">
      <alignment vertical="center"/>
      <protection locked="0"/>
    </xf>
    <xf numFmtId="178" fontId="4" fillId="4" borderId="12" xfId="51" applyNumberFormat="1" applyFont="1" applyFill="1" applyBorder="1" applyAlignment="1" applyProtection="1">
      <alignment horizontal="center" vertical="center"/>
      <protection locked="0"/>
    </xf>
    <xf numFmtId="0" fontId="11" fillId="0" borderId="1" xfId="40" applyFont="1" applyFill="1" applyBorder="1" applyAlignment="1" applyProtection="1">
      <alignment horizontal="center" vertical="center"/>
      <protection locked="0"/>
    </xf>
    <xf numFmtId="178" fontId="4" fillId="0" borderId="1" xfId="51" applyNumberFormat="1" applyFont="1" applyFill="1" applyBorder="1" applyAlignment="1" applyProtection="1">
      <alignment horizontal="center" vertical="center"/>
    </xf>
    <xf numFmtId="178" fontId="4" fillId="4" borderId="1" xfId="51" applyNumberFormat="1" applyFont="1" applyFill="1" applyBorder="1" applyAlignment="1" applyProtection="1">
      <alignment horizontal="center" vertical="center"/>
    </xf>
    <xf numFmtId="49" fontId="13" fillId="0" borderId="1" xfId="55" applyNumberFormat="1" applyFont="1" applyFill="1" applyBorder="1" applyAlignment="1" applyProtection="1">
      <alignment horizontal="center" vertical="center"/>
      <protection locked="0"/>
    </xf>
    <xf numFmtId="178" fontId="11" fillId="0" borderId="0" xfId="55" applyNumberFormat="1" applyFont="1" applyFill="1" applyBorder="1" applyAlignment="1" applyProtection="1">
      <alignment horizontal="center" vertical="center"/>
      <protection locked="0"/>
    </xf>
    <xf numFmtId="178" fontId="7" fillId="0" borderId="5" xfId="51" applyNumberFormat="1" applyFont="1" applyFill="1" applyBorder="1" applyAlignment="1" applyProtection="1">
      <alignment horizontal="center" vertical="center"/>
      <protection locked="0"/>
    </xf>
    <xf numFmtId="0" fontId="11" fillId="0" borderId="1" xfId="40" applyFont="1" applyFill="1" applyBorder="1" applyAlignment="1" applyProtection="1">
      <alignment vertical="center"/>
      <protection locked="0"/>
    </xf>
    <xf numFmtId="178" fontId="11" fillId="0" borderId="1" xfId="57" applyNumberFormat="1" applyFont="1" applyFill="1" applyBorder="1" applyAlignment="1" applyProtection="1">
      <alignment horizontal="left" vertical="center"/>
      <protection locked="0"/>
    </xf>
    <xf numFmtId="0" fontId="11" fillId="0" borderId="1" xfId="53" applyFont="1" applyFill="1" applyBorder="1" applyAlignment="1" applyProtection="1">
      <alignment vertical="center"/>
      <protection locked="0"/>
    </xf>
    <xf numFmtId="0" fontId="11" fillId="3" borderId="1" xfId="40" applyFont="1" applyFill="1" applyBorder="1" applyAlignment="1" applyProtection="1">
      <alignment horizontal="center" vertical="center"/>
      <protection locked="0"/>
    </xf>
    <xf numFmtId="176" fontId="4" fillId="3" borderId="7" xfId="51" applyNumberFormat="1" applyFont="1" applyFill="1" applyBorder="1" applyAlignment="1" applyProtection="1">
      <alignment horizontal="center" vertical="center"/>
    </xf>
    <xf numFmtId="178" fontId="4" fillId="3" borderId="1" xfId="41" applyNumberFormat="1" applyFont="1" applyFill="1" applyBorder="1" applyAlignment="1" applyProtection="1">
      <alignment horizontal="center" vertical="center"/>
      <protection locked="0"/>
    </xf>
    <xf numFmtId="178" fontId="4" fillId="0" borderId="15" xfId="51" applyNumberFormat="1" applyFont="1" applyFill="1" applyBorder="1" applyAlignment="1" applyProtection="1">
      <alignment horizontal="center" vertical="center"/>
      <protection locked="0"/>
    </xf>
    <xf numFmtId="178" fontId="4" fillId="0" borderId="16" xfId="51" applyNumberFormat="1" applyFont="1" applyFill="1" applyBorder="1" applyAlignment="1" applyProtection="1">
      <alignment horizontal="center" vertical="center"/>
      <protection locked="0"/>
    </xf>
    <xf numFmtId="178" fontId="7" fillId="0" borderId="16" xfId="51" applyNumberFormat="1" applyFont="1" applyFill="1" applyBorder="1" applyAlignment="1" applyProtection="1">
      <alignment horizontal="center" vertical="center"/>
      <protection locked="0"/>
    </xf>
    <xf numFmtId="178" fontId="4" fillId="0" borderId="17" xfId="51" applyNumberFormat="1" applyFont="1" applyFill="1" applyBorder="1" applyAlignment="1" applyProtection="1">
      <alignment horizontal="center" vertical="center"/>
      <protection locked="0"/>
    </xf>
    <xf numFmtId="178" fontId="4" fillId="0" borderId="18" xfId="51" applyNumberFormat="1" applyFont="1" applyFill="1" applyBorder="1" applyAlignment="1" applyProtection="1">
      <alignment vertical="center"/>
      <protection locked="0"/>
    </xf>
    <xf numFmtId="178" fontId="4" fillId="0" borderId="19" xfId="51" applyNumberFormat="1" applyFont="1" applyFill="1" applyBorder="1" applyAlignment="1" applyProtection="1">
      <alignment horizontal="center" vertical="center"/>
      <protection locked="0"/>
    </xf>
    <xf numFmtId="178" fontId="7" fillId="0" borderId="19" xfId="51" applyNumberFormat="1" applyFont="1" applyFill="1" applyBorder="1" applyAlignment="1" applyProtection="1">
      <alignment horizontal="center" vertical="center"/>
      <protection locked="0"/>
    </xf>
    <xf numFmtId="178" fontId="4" fillId="0" borderId="20" xfId="51" applyNumberFormat="1" applyFont="1" applyFill="1" applyBorder="1" applyAlignment="1" applyProtection="1">
      <alignment horizontal="center" vertical="center"/>
      <protection locked="0"/>
    </xf>
    <xf numFmtId="178" fontId="4" fillId="3" borderId="7" xfId="51" applyNumberFormat="1" applyFont="1" applyFill="1" applyBorder="1" applyAlignment="1" applyProtection="1">
      <alignment horizontal="center" vertical="center" wrapText="1"/>
    </xf>
    <xf numFmtId="178" fontId="4" fillId="4" borderId="7" xfId="51" applyNumberFormat="1" applyFont="1" applyFill="1" applyBorder="1" applyAlignment="1" applyProtection="1">
      <alignment horizontal="center" vertical="center" wrapText="1"/>
    </xf>
    <xf numFmtId="178" fontId="7" fillId="3" borderId="21" xfId="51" applyNumberFormat="1" applyFont="1" applyFill="1" applyBorder="1" applyAlignment="1" applyProtection="1">
      <alignment horizontal="center" vertical="center"/>
    </xf>
    <xf numFmtId="178" fontId="11" fillId="4" borderId="22" xfId="51" applyNumberFormat="1" applyFont="1" applyFill="1" applyBorder="1" applyAlignment="1" applyProtection="1">
      <alignment horizontal="center" vertical="center"/>
      <protection locked="0"/>
    </xf>
    <xf numFmtId="178" fontId="7" fillId="0" borderId="23" xfId="51" applyNumberFormat="1" applyFont="1" applyFill="1" applyBorder="1" applyAlignment="1" applyProtection="1">
      <alignment horizontal="left" vertical="center"/>
      <protection locked="0"/>
    </xf>
    <xf numFmtId="178" fontId="7" fillId="0" borderId="14" xfId="51" applyNumberFormat="1" applyFont="1" applyFill="1" applyBorder="1" applyAlignment="1" applyProtection="1">
      <alignment horizontal="left" vertical="center"/>
      <protection locked="0"/>
    </xf>
    <xf numFmtId="177" fontId="4" fillId="0" borderId="0" xfId="0" applyNumberFormat="1" applyFont="1" applyFill="1" applyAlignment="1">
      <alignment horizontal="right" vertical="center"/>
    </xf>
    <xf numFmtId="178" fontId="4" fillId="2" borderId="24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51" applyNumberFormat="1" applyFont="1" applyFill="1" applyBorder="1" applyAlignment="1" applyProtection="1">
      <alignment horizontal="center" vertical="center" wrapText="1" shrinkToFit="1"/>
      <protection locked="0"/>
    </xf>
    <xf numFmtId="178" fontId="4" fillId="0" borderId="14" xfId="5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178" fontId="4" fillId="0" borderId="3" xfId="51" applyNumberFormat="1" applyFont="1" applyFill="1" applyBorder="1" applyAlignment="1" applyProtection="1">
      <alignment horizontal="center" vertical="center" wrapText="1" shrinkToFit="1"/>
      <protection locked="0"/>
    </xf>
    <xf numFmtId="178" fontId="11" fillId="0" borderId="23" xfId="51" applyNumberFormat="1" applyFont="1" applyFill="1" applyBorder="1" applyAlignment="1" applyProtection="1">
      <alignment horizontal="center" vertical="center" wrapText="1"/>
      <protection locked="0"/>
    </xf>
    <xf numFmtId="178" fontId="4" fillId="4" borderId="14" xfId="51" applyNumberFormat="1" applyFont="1" applyFill="1" applyBorder="1" applyAlignment="1" applyProtection="1">
      <alignment horizontal="center" vertical="center"/>
    </xf>
    <xf numFmtId="176" fontId="4" fillId="3" borderId="1" xfId="51" applyNumberFormat="1" applyFont="1" applyFill="1" applyBorder="1" applyAlignment="1" applyProtection="1">
      <alignment horizontal="center" vertical="center"/>
    </xf>
    <xf numFmtId="178" fontId="7" fillId="0" borderId="12" xfId="51" applyNumberFormat="1" applyFont="1" applyFill="1" applyBorder="1" applyAlignment="1" applyProtection="1">
      <alignment horizontal="center" vertical="center"/>
      <protection locked="0"/>
    </xf>
    <xf numFmtId="178" fontId="7" fillId="4" borderId="8" xfId="51" applyNumberFormat="1" applyFont="1" applyFill="1" applyBorder="1" applyAlignment="1" applyProtection="1">
      <alignment horizontal="center" vertical="center"/>
    </xf>
    <xf numFmtId="178" fontId="7" fillId="4" borderId="1" xfId="51" applyNumberFormat="1" applyFont="1" applyFill="1" applyBorder="1" applyAlignment="1" applyProtection="1">
      <alignment horizontal="center" vertical="center"/>
    </xf>
    <xf numFmtId="178" fontId="7" fillId="6" borderId="12" xfId="51" applyNumberFormat="1" applyFont="1" applyFill="1" applyBorder="1" applyAlignment="1" applyProtection="1">
      <alignment horizontal="center" vertical="center"/>
      <protection locked="0"/>
    </xf>
    <xf numFmtId="176" fontId="7" fillId="4" borderId="1" xfId="51" applyNumberFormat="1" applyFont="1" applyFill="1" applyBorder="1" applyAlignment="1" applyProtection="1">
      <alignment horizontal="center" vertical="center"/>
    </xf>
    <xf numFmtId="178" fontId="11" fillId="0" borderId="1" xfId="19" applyNumberFormat="1" applyFont="1" applyFill="1" applyBorder="1" applyAlignment="1" applyProtection="1">
      <alignment horizontal="center" vertical="center"/>
      <protection locked="0"/>
    </xf>
    <xf numFmtId="178" fontId="4" fillId="0" borderId="12" xfId="51" applyNumberFormat="1" applyFont="1" applyFill="1" applyBorder="1" applyAlignment="1" applyProtection="1">
      <alignment horizontal="center" vertical="center"/>
      <protection locked="0"/>
    </xf>
    <xf numFmtId="178" fontId="7" fillId="3" borderId="1" xfId="51" applyNumberFormat="1" applyFont="1" applyFill="1" applyBorder="1" applyAlignment="1" applyProtection="1">
      <alignment horizontal="center" vertical="center"/>
    </xf>
    <xf numFmtId="178" fontId="10" fillId="3" borderId="1" xfId="51" applyNumberFormat="1" applyFont="1" applyFill="1" applyBorder="1" applyAlignment="1" applyProtection="1">
      <alignment horizontal="center" vertical="center"/>
    </xf>
    <xf numFmtId="178" fontId="10" fillId="3" borderId="14" xfId="51" applyNumberFormat="1" applyFont="1" applyFill="1" applyBorder="1" applyAlignment="1" applyProtection="1">
      <alignment horizontal="center" vertical="center"/>
    </xf>
    <xf numFmtId="176" fontId="10" fillId="3" borderId="1" xfId="51" applyNumberFormat="1" applyFont="1" applyFill="1" applyBorder="1" applyAlignment="1" applyProtection="1">
      <alignment horizontal="center" vertical="center"/>
    </xf>
    <xf numFmtId="178" fontId="9" fillId="3" borderId="1" xfId="51" applyNumberFormat="1" applyFont="1" applyFill="1" applyBorder="1" applyAlignment="1" applyProtection="1">
      <alignment horizontal="center" vertical="center"/>
    </xf>
    <xf numFmtId="178" fontId="9" fillId="3" borderId="14" xfId="51" applyNumberFormat="1" applyFont="1" applyFill="1" applyBorder="1" applyAlignment="1" applyProtection="1">
      <alignment horizontal="center" vertical="center"/>
    </xf>
    <xf numFmtId="176" fontId="9" fillId="3" borderId="1" xfId="51" applyNumberFormat="1" applyFont="1" applyFill="1" applyBorder="1" applyAlignment="1" applyProtection="1">
      <alignment horizontal="center" vertical="center"/>
    </xf>
    <xf numFmtId="178" fontId="9" fillId="0" borderId="1" xfId="51" applyNumberFormat="1" applyFont="1" applyFill="1" applyBorder="1" applyAlignment="1" applyProtection="1">
      <alignment horizontal="center" vertical="center"/>
      <protection locked="0"/>
    </xf>
    <xf numFmtId="178" fontId="9" fillId="0" borderId="12" xfId="51" applyNumberFormat="1" applyFont="1" applyFill="1" applyBorder="1" applyAlignment="1" applyProtection="1">
      <alignment horizontal="center" vertical="center"/>
      <protection locked="0"/>
    </xf>
    <xf numFmtId="178" fontId="7" fillId="4" borderId="8" xfId="51" applyNumberFormat="1" applyFont="1" applyFill="1" applyBorder="1" applyAlignment="1" applyProtection="1">
      <alignment horizontal="center" vertical="center"/>
      <protection locked="0"/>
    </xf>
    <xf numFmtId="178" fontId="11" fillId="0" borderId="1" xfId="56" applyNumberFormat="1" applyFont="1" applyFill="1" applyBorder="1" applyAlignment="1" applyProtection="1">
      <alignment horizontal="center" vertical="center"/>
      <protection locked="0"/>
    </xf>
    <xf numFmtId="178" fontId="4" fillId="0" borderId="0" xfId="51" applyNumberFormat="1" applyFont="1" applyFill="1" applyBorder="1" applyAlignment="1" applyProtection="1">
      <alignment horizontal="center" vertical="center"/>
      <protection locked="0"/>
    </xf>
    <xf numFmtId="178" fontId="11" fillId="4" borderId="1" xfId="51" applyNumberFormat="1" applyFont="1" applyFill="1" applyBorder="1" applyAlignment="1" applyProtection="1">
      <alignment horizontal="center" vertical="center"/>
      <protection locked="0"/>
    </xf>
    <xf numFmtId="178" fontId="4" fillId="0" borderId="11" xfId="51" applyNumberFormat="1" applyFont="1" applyFill="1" applyBorder="1" applyAlignment="1" applyProtection="1">
      <alignment horizontal="center" vertical="center"/>
      <protection locked="0"/>
    </xf>
    <xf numFmtId="178" fontId="7" fillId="4" borderId="14" xfId="51" applyNumberFormat="1" applyFont="1" applyFill="1" applyBorder="1" applyAlignment="1" applyProtection="1">
      <alignment horizontal="center" vertical="center"/>
      <protection locked="0"/>
    </xf>
    <xf numFmtId="178" fontId="0" fillId="0" borderId="0" xfId="51" applyNumberFormat="1" applyAlignment="1">
      <alignment horizontal="center" vertical="center" wrapText="1"/>
    </xf>
    <xf numFmtId="178" fontId="0" fillId="0" borderId="0" xfId="51" applyNumberFormat="1" applyAlignment="1">
      <alignment horizontal="center" vertical="center"/>
    </xf>
    <xf numFmtId="178" fontId="0" fillId="0" borderId="1" xfId="51" applyNumberFormat="1" applyBorder="1"/>
    <xf numFmtId="178" fontId="4" fillId="0" borderId="7" xfId="51" applyNumberFormat="1" applyFont="1" applyFill="1" applyBorder="1" applyAlignment="1" applyProtection="1">
      <alignment horizontal="left" vertical="center" wrapText="1"/>
      <protection locked="0"/>
    </xf>
    <xf numFmtId="178" fontId="7" fillId="3" borderId="1" xfId="51" applyNumberFormat="1" applyFont="1" applyFill="1" applyBorder="1" applyAlignment="1" applyProtection="1">
      <alignment horizontal="left" vertical="center"/>
      <protection locked="0"/>
    </xf>
    <xf numFmtId="178" fontId="7" fillId="3" borderId="8" xfId="51" applyNumberFormat="1" applyFont="1" applyFill="1" applyBorder="1" applyAlignment="1" applyProtection="1">
      <alignment horizontal="center" vertical="center"/>
    </xf>
    <xf numFmtId="178" fontId="7" fillId="0" borderId="5" xfId="51" applyNumberFormat="1" applyFont="1" applyFill="1" applyBorder="1" applyAlignment="1" applyProtection="1">
      <alignment horizontal="left" vertical="center"/>
      <protection locked="0"/>
    </xf>
    <xf numFmtId="178" fontId="7" fillId="3" borderId="10" xfId="51" applyNumberFormat="1" applyFont="1" applyFill="1" applyBorder="1" applyAlignment="1" applyProtection="1">
      <alignment horizontal="center" vertical="center"/>
    </xf>
    <xf numFmtId="178" fontId="7" fillId="3" borderId="8" xfId="51" applyNumberFormat="1" applyFont="1" applyFill="1" applyBorder="1" applyAlignment="1" applyProtection="1">
      <alignment horizontal="left" vertical="center"/>
      <protection locked="0"/>
    </xf>
    <xf numFmtId="178" fontId="7" fillId="0" borderId="11" xfId="51" applyNumberFormat="1" applyFont="1" applyFill="1" applyBorder="1" applyAlignment="1" applyProtection="1">
      <alignment horizontal="center" vertical="center"/>
      <protection locked="0"/>
    </xf>
    <xf numFmtId="178" fontId="7" fillId="0" borderId="8" xfId="51" applyNumberFormat="1" applyFont="1" applyFill="1" applyBorder="1" applyAlignment="1" applyProtection="1">
      <alignment horizontal="left" vertical="center"/>
      <protection locked="0"/>
    </xf>
    <xf numFmtId="178" fontId="11" fillId="0" borderId="1" xfId="51" applyNumberFormat="1" applyFont="1" applyBorder="1" applyAlignment="1" applyProtection="1">
      <alignment horizontal="left" vertical="center"/>
      <protection locked="0"/>
    </xf>
    <xf numFmtId="178" fontId="7" fillId="0" borderId="1" xfId="51" applyNumberFormat="1" applyFont="1" applyBorder="1" applyAlignment="1" applyProtection="1">
      <alignment horizontal="left" vertical="center"/>
      <protection locked="0"/>
    </xf>
    <xf numFmtId="178" fontId="7" fillId="0" borderId="7" xfId="51" applyNumberFormat="1" applyFont="1" applyBorder="1" applyAlignment="1" applyProtection="1">
      <alignment horizontal="left" vertical="center"/>
      <protection locked="0"/>
    </xf>
    <xf numFmtId="178" fontId="7" fillId="0" borderId="1" xfId="51" applyNumberFormat="1" applyFont="1" applyBorder="1" applyAlignment="1" applyProtection="1">
      <alignment horizontal="center" vertical="center"/>
      <protection locked="0"/>
    </xf>
    <xf numFmtId="178" fontId="7" fillId="3" borderId="1" xfId="51" applyNumberFormat="1" applyFont="1" applyFill="1" applyBorder="1" applyAlignment="1" applyProtection="1">
      <alignment horizontal="left" vertical="center"/>
    </xf>
    <xf numFmtId="178" fontId="7" fillId="0" borderId="0" xfId="51" applyNumberFormat="1" applyFont="1" applyBorder="1" applyAlignment="1">
      <alignment horizontal="left" vertical="center"/>
    </xf>
    <xf numFmtId="178" fontId="4" fillId="3" borderId="8" xfId="51" applyNumberFormat="1" applyFont="1" applyFill="1" applyBorder="1" applyAlignment="1" applyProtection="1">
      <alignment horizontal="center" vertical="center"/>
      <protection locked="0"/>
    </xf>
    <xf numFmtId="178" fontId="7" fillId="3" borderId="1" xfId="51" applyNumberFormat="1" applyFont="1" applyFill="1" applyBorder="1" applyAlignment="1">
      <alignment horizontal="center" vertical="center"/>
    </xf>
    <xf numFmtId="178" fontId="7" fillId="3" borderId="1" xfId="51" applyNumberFormat="1" applyFont="1" applyFill="1" applyBorder="1" applyAlignment="1">
      <alignment horizontal="left" vertical="center"/>
    </xf>
    <xf numFmtId="178" fontId="7" fillId="4" borderId="1" xfId="51" applyNumberFormat="1" applyFont="1" applyFill="1" applyBorder="1" applyAlignment="1">
      <alignment horizontal="center" vertical="center"/>
    </xf>
    <xf numFmtId="178" fontId="4" fillId="0" borderId="14" xfId="51" applyNumberFormat="1" applyFont="1" applyFill="1" applyBorder="1" applyAlignment="1" applyProtection="1">
      <alignment horizontal="left" vertical="center"/>
      <protection locked="0"/>
    </xf>
    <xf numFmtId="178" fontId="6" fillId="0" borderId="0" xfId="51" applyNumberFormat="1" applyFont="1" applyAlignment="1">
      <alignment horizontal="left" vertical="center"/>
    </xf>
    <xf numFmtId="178" fontId="4" fillId="4" borderId="14" xfId="51" applyNumberFormat="1" applyFont="1" applyFill="1" applyBorder="1" applyAlignment="1" applyProtection="1">
      <alignment horizontal="center" vertical="center"/>
      <protection locked="0"/>
    </xf>
    <xf numFmtId="178" fontId="4" fillId="0" borderId="14" xfId="51" applyNumberFormat="1" applyFont="1" applyFill="1" applyBorder="1" applyAlignment="1" applyProtection="1">
      <alignment horizontal="center" vertical="center"/>
      <protection locked="0"/>
    </xf>
    <xf numFmtId="178" fontId="0" fillId="0" borderId="1" xfId="51" applyNumberFormat="1" applyFill="1" applyBorder="1" applyAlignment="1" applyProtection="1">
      <alignment horizontal="center" vertical="center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8年镇区预算收支报表_2014年报表中心模板（汇总）20141010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2015年区报表报送（财政部修订版报信息组）_2018年镇区预算报表报送" xfId="40"/>
    <cellStyle name="常规_2016年区预算调整（合并）_2018年镇区预算报表报送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_2016年区预算调整（合并）" xfId="51"/>
    <cellStyle name="60% - 强调文字颜色 6" xfId="52" builtinId="52"/>
    <cellStyle name="常规_08年镇区预算收支报表_2014年报表中心模板（汇总）20140917（拉公式）_2018年镇区预算报表报送" xfId="53"/>
    <cellStyle name="常规_08年镇区预算收支报表_2018年镇区预算报表报送" xfId="54"/>
    <cellStyle name="常规_exceltmp1" xfId="55"/>
    <cellStyle name="常规_2008年预算收支草案_2014年报表中心模板（汇总）20141010" xfId="56"/>
    <cellStyle name="常规_2008年预算收支草案_2014年报表中心模板（汇总）20141010_2018年镇区预算报表报送" xfId="57"/>
    <cellStyle name="常规_中山市区2018年预算草案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26;\2014&#24180;&#36215;\&#39044;&#31639;\&#24180;&#24230;&#39044;&#31639;\2016&#24180;\&#39044;&#31639;&#31185;\&#22522;&#26412;&#25903;&#20986;&#32463;&#27982;&#20998;&#31867;&#39044;&#31639;&#36164;&#26009;\&#39044;&#31639;&#31185;2010.3.22\&#20915;&#31639;&#36164;&#26009;\2014\2014&#20915;&#31639;&#25253;&#21578;&#21450;&#25253;&#34920;\2014&#20915;&#31639;&#26684;&#24335;2015.5.15\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#REF!"/>
      <sheetName val=" "/>
      <sheetName val="#REF"/>
      <sheetName val="痸莃&quot;"/>
      <sheetName val=""/>
      <sheetName val="ú_xls_封面"/>
      <sheetName val="ú?xls]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8"/>
  <sheetViews>
    <sheetView showZeros="0" tabSelected="1" view="pageBreakPreview" zoomScale="75" zoomScaleNormal="75" workbookViewId="0">
      <pane xSplit="2" ySplit="5" topLeftCell="E57" activePane="bottomRight" state="frozen"/>
      <selection/>
      <selection pane="topRight"/>
      <selection pane="bottomLeft"/>
      <selection pane="bottomRight" activeCell="B68" sqref="B68:G77"/>
    </sheetView>
  </sheetViews>
  <sheetFormatPr defaultColWidth="8.7" defaultRowHeight="14.25"/>
  <cols>
    <col min="1" max="1" width="41" style="3" customWidth="1"/>
    <col min="2" max="2" width="15.9" style="3" customWidth="1"/>
    <col min="3" max="3" width="16.6" style="3" customWidth="1"/>
    <col min="4" max="4" width="13.3" style="3" customWidth="1"/>
    <col min="5" max="5" width="12.3" style="3" customWidth="1"/>
    <col min="6" max="7" width="14.2" style="3" customWidth="1"/>
    <col min="8" max="8" width="40.6" style="3" customWidth="1"/>
    <col min="9" max="9" width="14.6" style="3" customWidth="1"/>
    <col min="10" max="10" width="14.4" style="3" customWidth="1"/>
    <col min="11" max="11" width="12.2" style="3" customWidth="1"/>
    <col min="12" max="12" width="12.4" style="3" customWidth="1"/>
    <col min="13" max="13" width="13.6" style="3" customWidth="1"/>
    <col min="14" max="14" width="13.9" style="3" customWidth="1"/>
    <col min="15" max="15" width="13.7" style="3" customWidth="1"/>
    <col min="16" max="16" width="13.3" style="3" customWidth="1"/>
    <col min="17" max="17" width="9.1" style="3" hidden="1" customWidth="1"/>
    <col min="18" max="18" width="8.2" style="3" hidden="1" customWidth="1"/>
    <col min="19" max="16384" width="8.7" style="3"/>
  </cols>
  <sheetData>
    <row r="1" ht="39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4.75" customHeight="1" spans="1:20">
      <c r="A2" s="6"/>
      <c r="B2" s="6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108" t="s">
        <v>1</v>
      </c>
      <c r="Q2" s="8"/>
      <c r="R2" s="8"/>
      <c r="S2" s="8"/>
      <c r="T2" s="8"/>
    </row>
    <row r="3" ht="10.2" customHeight="1" spans="1:16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/>
      <c r="H3" s="14" t="s">
        <v>8</v>
      </c>
      <c r="I3" s="10" t="s">
        <v>9</v>
      </c>
      <c r="J3" s="109" t="s">
        <v>4</v>
      </c>
      <c r="K3" s="11" t="s">
        <v>5</v>
      </c>
      <c r="L3" s="110" t="s">
        <v>10</v>
      </c>
      <c r="M3" s="110"/>
      <c r="N3" s="111"/>
      <c r="O3" s="12" t="s">
        <v>7</v>
      </c>
      <c r="P3" s="13"/>
    </row>
    <row r="4" ht="37.95" customHeight="1" spans="1:16">
      <c r="A4" s="9"/>
      <c r="B4" s="15"/>
      <c r="C4" s="16"/>
      <c r="D4" s="16"/>
      <c r="E4" s="17"/>
      <c r="F4" s="13"/>
      <c r="G4" s="13"/>
      <c r="H4" s="14"/>
      <c r="I4" s="15"/>
      <c r="J4" s="112"/>
      <c r="K4" s="16"/>
      <c r="L4" s="110"/>
      <c r="M4" s="110"/>
      <c r="N4" s="111"/>
      <c r="O4" s="13"/>
      <c r="P4" s="13"/>
    </row>
    <row r="5" ht="56.4" customHeight="1" spans="1:18">
      <c r="A5" s="9"/>
      <c r="B5" s="18"/>
      <c r="C5" s="19"/>
      <c r="D5" s="19"/>
      <c r="E5" s="17"/>
      <c r="F5" s="12" t="s">
        <v>11</v>
      </c>
      <c r="G5" s="12" t="s">
        <v>12</v>
      </c>
      <c r="H5" s="14"/>
      <c r="I5" s="18"/>
      <c r="J5" s="113"/>
      <c r="K5" s="19"/>
      <c r="L5" s="114" t="s">
        <v>13</v>
      </c>
      <c r="M5" s="115" t="s">
        <v>14</v>
      </c>
      <c r="N5" s="116" t="s">
        <v>15</v>
      </c>
      <c r="O5" s="12" t="s">
        <v>11</v>
      </c>
      <c r="P5" s="12" t="s">
        <v>16</v>
      </c>
      <c r="Q5" s="141" t="s">
        <v>17</v>
      </c>
      <c r="R5" s="142" t="s">
        <v>18</v>
      </c>
    </row>
    <row r="6" ht="26.4" customHeight="1" spans="1:18">
      <c r="A6" s="20" t="s">
        <v>19</v>
      </c>
      <c r="B6" s="21">
        <f>SUM(B7,B8)</f>
        <v>0</v>
      </c>
      <c r="C6" s="21">
        <f>SUM(C7,C8)</f>
        <v>0</v>
      </c>
      <c r="D6" s="21">
        <f>SUM(D7,D8)</f>
        <v>0</v>
      </c>
      <c r="E6" s="22">
        <f>SUM(E7,E8)</f>
        <v>0</v>
      </c>
      <c r="F6" s="21">
        <f>SUM(F7,F8)</f>
        <v>0</v>
      </c>
      <c r="G6" s="23" t="str">
        <f>IF(B6=0,"",F6/B6-1)</f>
        <v/>
      </c>
      <c r="H6" s="24" t="s">
        <v>20</v>
      </c>
      <c r="I6" s="84">
        <f t="shared" ref="I6:O6" si="0">SUM(I7:I29)</f>
        <v>66009</v>
      </c>
      <c r="J6" s="84">
        <f t="shared" si="0"/>
        <v>62223.18</v>
      </c>
      <c r="K6" s="84">
        <f t="shared" si="0"/>
        <v>0</v>
      </c>
      <c r="L6" s="84">
        <f t="shared" si="0"/>
        <v>420</v>
      </c>
      <c r="M6" s="84">
        <f t="shared" si="0"/>
        <v>-811</v>
      </c>
      <c r="N6" s="117">
        <f t="shared" si="0"/>
        <v>-391</v>
      </c>
      <c r="O6" s="84">
        <f t="shared" si="0"/>
        <v>61832.18</v>
      </c>
      <c r="P6" s="118">
        <f>IF(I6=0,"",O6/I6-1)</f>
        <v>-0.0632765228983926</v>
      </c>
      <c r="Q6" s="143">
        <f>SUM(Q7:Q29)</f>
        <v>41586</v>
      </c>
      <c r="R6" s="143">
        <f>SUM(R7:R29)</f>
        <v>6831</v>
      </c>
    </row>
    <row r="7" ht="26.4" customHeight="1" spans="1:18">
      <c r="A7" s="25" t="s">
        <v>21</v>
      </c>
      <c r="B7" s="26"/>
      <c r="C7" s="26"/>
      <c r="D7" s="26"/>
      <c r="E7" s="27"/>
      <c r="F7" s="26"/>
      <c r="G7" s="28" t="str">
        <f t="shared" ref="G7:G59" si="1">IF(B7=0,"",F7/B7-1)</f>
        <v/>
      </c>
      <c r="H7" s="29" t="s">
        <v>22</v>
      </c>
      <c r="I7" s="69">
        <v>9308</v>
      </c>
      <c r="J7" s="69">
        <v>11104</v>
      </c>
      <c r="K7" s="119"/>
      <c r="L7" s="119"/>
      <c r="M7" s="119">
        <v>-2500</v>
      </c>
      <c r="N7" s="120">
        <f>SUM(L7:M7)</f>
        <v>-2500</v>
      </c>
      <c r="O7" s="121">
        <f t="shared" ref="O7:O35" si="2">J7+N7+K7</f>
        <v>8604</v>
      </c>
      <c r="P7" s="67">
        <f t="shared" ref="P7:P59" si="3">IF(I7=0,"",O7/I7-1)</f>
        <v>-0.0756338633433605</v>
      </c>
      <c r="Q7" s="143">
        <v>7037</v>
      </c>
      <c r="R7" s="143"/>
    </row>
    <row r="8" ht="26.4" customHeight="1" spans="1:18">
      <c r="A8" s="25" t="s">
        <v>23</v>
      </c>
      <c r="B8" s="30"/>
      <c r="C8" s="30"/>
      <c r="D8" s="30"/>
      <c r="E8" s="31">
        <f>F8-C8-D8</f>
        <v>0</v>
      </c>
      <c r="F8" s="30"/>
      <c r="G8" s="28" t="str">
        <f t="shared" si="1"/>
        <v/>
      </c>
      <c r="H8" s="29" t="s">
        <v>24</v>
      </c>
      <c r="I8" s="69">
        <v>0</v>
      </c>
      <c r="J8" s="69"/>
      <c r="K8" s="119"/>
      <c r="L8" s="119"/>
      <c r="M8" s="119"/>
      <c r="N8" s="120">
        <f>SUM(L8:M8)</f>
        <v>0</v>
      </c>
      <c r="O8" s="121">
        <f t="shared" si="2"/>
        <v>0</v>
      </c>
      <c r="P8" s="67" t="str">
        <f t="shared" si="3"/>
        <v/>
      </c>
      <c r="Q8" s="143"/>
      <c r="R8" s="143"/>
    </row>
    <row r="9" ht="26.4" customHeight="1" spans="1:18">
      <c r="A9" s="25"/>
      <c r="B9" s="30"/>
      <c r="C9" s="30"/>
      <c r="D9" s="30"/>
      <c r="E9" s="31"/>
      <c r="F9" s="30"/>
      <c r="G9" s="28" t="str">
        <f t="shared" si="1"/>
        <v/>
      </c>
      <c r="H9" s="29" t="s">
        <v>25</v>
      </c>
      <c r="I9" s="69">
        <v>0</v>
      </c>
      <c r="J9" s="69"/>
      <c r="K9" s="119"/>
      <c r="L9" s="119"/>
      <c r="M9" s="119"/>
      <c r="N9" s="120">
        <f t="shared" ref="N9:N35" si="4">SUM(L9:M9)</f>
        <v>0</v>
      </c>
      <c r="O9" s="121">
        <f t="shared" si="2"/>
        <v>0</v>
      </c>
      <c r="P9" s="67" t="str">
        <f t="shared" si="3"/>
        <v/>
      </c>
      <c r="Q9" s="143"/>
      <c r="R9" s="143"/>
    </row>
    <row r="10" ht="26.4" customHeight="1" spans="1:18">
      <c r="A10" s="25"/>
      <c r="B10" s="30"/>
      <c r="C10" s="30"/>
      <c r="D10" s="30"/>
      <c r="E10" s="31"/>
      <c r="F10" s="30"/>
      <c r="G10" s="28" t="str">
        <f t="shared" si="1"/>
        <v/>
      </c>
      <c r="H10" s="29" t="s">
        <v>26</v>
      </c>
      <c r="I10" s="69">
        <v>7188</v>
      </c>
      <c r="J10" s="69">
        <v>7774.69</v>
      </c>
      <c r="K10" s="119"/>
      <c r="L10" s="119"/>
      <c r="M10" s="119">
        <v>-800</v>
      </c>
      <c r="N10" s="120">
        <f t="shared" si="4"/>
        <v>-800</v>
      </c>
      <c r="O10" s="121">
        <f t="shared" si="2"/>
        <v>6974.69</v>
      </c>
      <c r="P10" s="67">
        <f t="shared" si="3"/>
        <v>-0.0296758486366167</v>
      </c>
      <c r="Q10" s="143">
        <v>5737</v>
      </c>
      <c r="R10" s="143"/>
    </row>
    <row r="11" ht="26.4" customHeight="1" spans="1:18">
      <c r="A11" s="32" t="s">
        <v>27</v>
      </c>
      <c r="B11" s="33">
        <f>SUM(B12,B15,B21:B22)</f>
        <v>39341</v>
      </c>
      <c r="C11" s="33">
        <f>SUM(C12,C15,C21:C22)</f>
        <v>38903</v>
      </c>
      <c r="D11" s="33">
        <f>SUM(D12,D15,D21:D22)</f>
        <v>0</v>
      </c>
      <c r="E11" s="34">
        <f>SUM(E12,E15,E21:E22)</f>
        <v>5071</v>
      </c>
      <c r="F11" s="33">
        <f>SUM(F12,F15,F21:F22)</f>
        <v>43974</v>
      </c>
      <c r="G11" s="35">
        <f t="shared" si="1"/>
        <v>0.117765181362955</v>
      </c>
      <c r="H11" s="29" t="s">
        <v>28</v>
      </c>
      <c r="I11" s="69">
        <v>16554</v>
      </c>
      <c r="J11" s="69">
        <v>14377</v>
      </c>
      <c r="K11" s="119"/>
      <c r="L11" s="122"/>
      <c r="M11" s="119">
        <v>4100</v>
      </c>
      <c r="N11" s="120">
        <f t="shared" si="4"/>
        <v>4100</v>
      </c>
      <c r="O11" s="121">
        <f t="shared" si="2"/>
        <v>18477</v>
      </c>
      <c r="P11" s="123">
        <f t="shared" si="3"/>
        <v>0.116165277274375</v>
      </c>
      <c r="Q11" s="143">
        <v>9935</v>
      </c>
      <c r="R11" s="143">
        <v>5520</v>
      </c>
    </row>
    <row r="12" ht="26.4" customHeight="1" spans="1:18">
      <c r="A12" s="25" t="s">
        <v>29</v>
      </c>
      <c r="B12" s="36">
        <f>SUM(B13:B14)</f>
        <v>31390</v>
      </c>
      <c r="C12" s="36">
        <f>SUM(C13:C14)</f>
        <v>31086</v>
      </c>
      <c r="D12" s="36">
        <f>SUM(D13:D14)</f>
        <v>0</v>
      </c>
      <c r="E12" s="37">
        <f>SUM(E13:E14)</f>
        <v>5850</v>
      </c>
      <c r="F12" s="36">
        <f>SUM(F13:F14)</f>
        <v>36936</v>
      </c>
      <c r="G12" s="28">
        <f t="shared" si="1"/>
        <v>0.176680471487735</v>
      </c>
      <c r="H12" s="29" t="s">
        <v>30</v>
      </c>
      <c r="I12" s="69">
        <v>638</v>
      </c>
      <c r="J12" s="69">
        <v>1281</v>
      </c>
      <c r="K12" s="119"/>
      <c r="L12" s="119"/>
      <c r="M12" s="119">
        <v>-300</v>
      </c>
      <c r="N12" s="120">
        <f t="shared" si="4"/>
        <v>-300</v>
      </c>
      <c r="O12" s="121">
        <f t="shared" si="2"/>
        <v>981</v>
      </c>
      <c r="P12" s="123">
        <f t="shared" si="3"/>
        <v>0.537617554858934</v>
      </c>
      <c r="Q12" s="143">
        <v>674</v>
      </c>
      <c r="R12" s="143"/>
    </row>
    <row r="13" ht="26.4" customHeight="1" spans="1:18">
      <c r="A13" s="25" t="s">
        <v>31</v>
      </c>
      <c r="B13" s="30">
        <v>25121</v>
      </c>
      <c r="C13" s="30">
        <v>26000</v>
      </c>
      <c r="D13" s="30"/>
      <c r="E13" s="31">
        <f>F13-C13-D13</f>
        <v>5686</v>
      </c>
      <c r="F13" s="38">
        <v>31686</v>
      </c>
      <c r="G13" s="28">
        <f t="shared" si="1"/>
        <v>0.261335137932407</v>
      </c>
      <c r="H13" s="29" t="s">
        <v>32</v>
      </c>
      <c r="I13" s="69">
        <v>1286</v>
      </c>
      <c r="J13" s="69">
        <v>1871</v>
      </c>
      <c r="K13" s="119"/>
      <c r="L13" s="119"/>
      <c r="M13" s="119">
        <v>-300</v>
      </c>
      <c r="N13" s="120">
        <f t="shared" si="4"/>
        <v>-300</v>
      </c>
      <c r="O13" s="121">
        <f t="shared" si="2"/>
        <v>1571</v>
      </c>
      <c r="P13" s="123">
        <f t="shared" si="3"/>
        <v>0.221617418351477</v>
      </c>
      <c r="Q13" s="143">
        <v>628</v>
      </c>
      <c r="R13" s="143"/>
    </row>
    <row r="14" ht="25.5" customHeight="1" spans="1:18">
      <c r="A14" s="25" t="s">
        <v>33</v>
      </c>
      <c r="B14" s="30">
        <v>6269</v>
      </c>
      <c r="C14" s="30">
        <v>5086</v>
      </c>
      <c r="D14" s="30"/>
      <c r="E14" s="31">
        <f t="shared" ref="E14:E22" si="5">F14-C14-D14</f>
        <v>164</v>
      </c>
      <c r="F14" s="30">
        <v>5250</v>
      </c>
      <c r="G14" s="28">
        <f t="shared" si="1"/>
        <v>-0.162545860583825</v>
      </c>
      <c r="H14" s="29" t="s">
        <v>34</v>
      </c>
      <c r="I14" s="69">
        <v>7966</v>
      </c>
      <c r="J14" s="69">
        <v>9404</v>
      </c>
      <c r="K14" s="119"/>
      <c r="L14" s="119"/>
      <c r="M14" s="119"/>
      <c r="N14" s="120">
        <f t="shared" si="4"/>
        <v>0</v>
      </c>
      <c r="O14" s="121">
        <f t="shared" si="2"/>
        <v>9404</v>
      </c>
      <c r="P14" s="123">
        <f t="shared" si="3"/>
        <v>0.18051719809189</v>
      </c>
      <c r="Q14" s="143">
        <v>7807</v>
      </c>
      <c r="R14" s="143"/>
    </row>
    <row r="15" ht="25.5" customHeight="1" spans="1:18">
      <c r="A15" s="25" t="s">
        <v>35</v>
      </c>
      <c r="B15" s="30">
        <f>SUM(B16:B20)</f>
        <v>4568</v>
      </c>
      <c r="C15" s="30">
        <f>SUM(C16:C20)</f>
        <v>4017</v>
      </c>
      <c r="D15" s="30">
        <f>SUM(D16:D20)</f>
        <v>0</v>
      </c>
      <c r="E15" s="31">
        <f>SUM(E16:E20)</f>
        <v>-1199</v>
      </c>
      <c r="F15" s="30">
        <f>SUM(F16:F20)</f>
        <v>2818</v>
      </c>
      <c r="G15" s="28">
        <f t="shared" si="1"/>
        <v>-0.383099824868651</v>
      </c>
      <c r="H15" s="29" t="s">
        <v>36</v>
      </c>
      <c r="I15" s="69">
        <v>3914</v>
      </c>
      <c r="J15" s="69">
        <v>3775</v>
      </c>
      <c r="K15" s="119"/>
      <c r="L15" s="119"/>
      <c r="M15" s="119">
        <v>-500</v>
      </c>
      <c r="N15" s="120">
        <f t="shared" si="4"/>
        <v>-500</v>
      </c>
      <c r="O15" s="121">
        <f t="shared" si="2"/>
        <v>3275</v>
      </c>
      <c r="P15" s="123">
        <f t="shared" si="3"/>
        <v>-0.163260091977517</v>
      </c>
      <c r="Q15" s="143">
        <v>2265</v>
      </c>
      <c r="R15" s="143"/>
    </row>
    <row r="16" ht="26.4" customHeight="1" spans="1:18">
      <c r="A16" s="25" t="s">
        <v>37</v>
      </c>
      <c r="B16" s="36">
        <v>3152</v>
      </c>
      <c r="C16" s="30">
        <v>3152</v>
      </c>
      <c r="D16" s="30"/>
      <c r="E16" s="31">
        <f t="shared" si="5"/>
        <v>-990</v>
      </c>
      <c r="F16" s="39">
        <v>2162</v>
      </c>
      <c r="G16" s="28">
        <f t="shared" si="1"/>
        <v>-0.314086294416244</v>
      </c>
      <c r="H16" s="29" t="s">
        <v>38</v>
      </c>
      <c r="I16" s="69">
        <v>2674</v>
      </c>
      <c r="J16" s="69">
        <v>1118.27</v>
      </c>
      <c r="K16" s="119"/>
      <c r="L16" s="119"/>
      <c r="M16" s="119">
        <v>-314</v>
      </c>
      <c r="N16" s="120">
        <f t="shared" si="4"/>
        <v>-314</v>
      </c>
      <c r="O16" s="121">
        <f t="shared" si="2"/>
        <v>804.27</v>
      </c>
      <c r="P16" s="123">
        <f t="shared" si="3"/>
        <v>-0.699225878833209</v>
      </c>
      <c r="Q16" s="143">
        <v>545</v>
      </c>
      <c r="R16" s="143"/>
    </row>
    <row r="17" ht="26.4" customHeight="1" spans="1:18">
      <c r="A17" s="25" t="s">
        <v>39</v>
      </c>
      <c r="B17" s="30">
        <v>370</v>
      </c>
      <c r="C17" s="30">
        <v>350</v>
      </c>
      <c r="D17" s="30"/>
      <c r="E17" s="31">
        <f t="shared" si="5"/>
        <v>182</v>
      </c>
      <c r="F17" s="30">
        <v>532</v>
      </c>
      <c r="G17" s="28">
        <f t="shared" si="1"/>
        <v>0.437837837837838</v>
      </c>
      <c r="H17" s="29" t="s">
        <v>40</v>
      </c>
      <c r="I17" s="69">
        <v>10377</v>
      </c>
      <c r="J17" s="69">
        <v>3585</v>
      </c>
      <c r="K17" s="119"/>
      <c r="L17" s="119"/>
      <c r="M17" s="119"/>
      <c r="N17" s="120">
        <f t="shared" si="4"/>
        <v>0</v>
      </c>
      <c r="O17" s="121">
        <f t="shared" si="2"/>
        <v>3585</v>
      </c>
      <c r="P17" s="123">
        <f t="shared" si="3"/>
        <v>-0.65452442902573</v>
      </c>
      <c r="Q17" s="143">
        <v>2233</v>
      </c>
      <c r="R17" s="143"/>
    </row>
    <row r="18" ht="26.4" customHeight="1" spans="1:18">
      <c r="A18" s="25" t="s">
        <v>41</v>
      </c>
      <c r="B18" s="36"/>
      <c r="C18" s="30"/>
      <c r="D18" s="30"/>
      <c r="E18" s="31">
        <f t="shared" si="5"/>
        <v>0</v>
      </c>
      <c r="F18" s="30"/>
      <c r="G18" s="28" t="str">
        <f t="shared" si="1"/>
        <v/>
      </c>
      <c r="H18" s="29" t="s">
        <v>42</v>
      </c>
      <c r="I18" s="69">
        <v>1756</v>
      </c>
      <c r="J18" s="69">
        <v>1534.83</v>
      </c>
      <c r="K18" s="119"/>
      <c r="L18" s="122">
        <v>395</v>
      </c>
      <c r="M18" s="119">
        <v>200</v>
      </c>
      <c r="N18" s="120">
        <f t="shared" si="4"/>
        <v>595</v>
      </c>
      <c r="O18" s="121">
        <f t="shared" si="2"/>
        <v>2129.83</v>
      </c>
      <c r="P18" s="123">
        <f t="shared" si="3"/>
        <v>0.212887243735763</v>
      </c>
      <c r="Q18" s="143">
        <v>1306</v>
      </c>
      <c r="R18" s="143"/>
    </row>
    <row r="19" ht="26.4" customHeight="1" spans="1:18">
      <c r="A19" s="25" t="s">
        <v>43</v>
      </c>
      <c r="B19" s="36">
        <v>515</v>
      </c>
      <c r="C19" s="36">
        <v>515</v>
      </c>
      <c r="D19" s="36"/>
      <c r="E19" s="31">
        <f t="shared" si="5"/>
        <v>-391</v>
      </c>
      <c r="F19" s="40">
        <v>124</v>
      </c>
      <c r="G19" s="28">
        <f t="shared" si="1"/>
        <v>-0.759223300970874</v>
      </c>
      <c r="H19" s="29" t="s">
        <v>44</v>
      </c>
      <c r="I19" s="69">
        <v>512</v>
      </c>
      <c r="J19" s="69">
        <v>527.03</v>
      </c>
      <c r="K19" s="119"/>
      <c r="L19" s="119"/>
      <c r="M19" s="119">
        <v>373</v>
      </c>
      <c r="N19" s="120">
        <f t="shared" si="4"/>
        <v>373</v>
      </c>
      <c r="O19" s="121">
        <f t="shared" si="2"/>
        <v>900.03</v>
      </c>
      <c r="P19" s="123">
        <f t="shared" si="3"/>
        <v>0.75787109375</v>
      </c>
      <c r="Q19" s="143">
        <v>356</v>
      </c>
      <c r="R19" s="143">
        <v>544</v>
      </c>
    </row>
    <row r="20" ht="26.4" customHeight="1" spans="1:18">
      <c r="A20" s="25" t="s">
        <v>45</v>
      </c>
      <c r="B20" s="30">
        <v>531</v>
      </c>
      <c r="C20" s="30"/>
      <c r="D20" s="30"/>
      <c r="E20" s="31">
        <f t="shared" si="5"/>
        <v>0</v>
      </c>
      <c r="F20" s="30"/>
      <c r="G20" s="28">
        <f t="shared" si="1"/>
        <v>-1</v>
      </c>
      <c r="H20" s="29" t="s">
        <v>46</v>
      </c>
      <c r="I20" s="69">
        <v>880</v>
      </c>
      <c r="J20" s="69">
        <v>432.36</v>
      </c>
      <c r="K20" s="119"/>
      <c r="L20" s="119"/>
      <c r="M20" s="119">
        <v>930</v>
      </c>
      <c r="N20" s="120">
        <f t="shared" si="4"/>
        <v>930</v>
      </c>
      <c r="O20" s="121">
        <f t="shared" si="2"/>
        <v>1362.36</v>
      </c>
      <c r="P20" s="123">
        <f t="shared" si="3"/>
        <v>0.548136363636364</v>
      </c>
      <c r="Q20" s="143">
        <v>212</v>
      </c>
      <c r="R20" s="143">
        <v>767</v>
      </c>
    </row>
    <row r="21" ht="26.4" customHeight="1" spans="1:18">
      <c r="A21" s="25" t="s">
        <v>47</v>
      </c>
      <c r="B21" s="41">
        <v>3270</v>
      </c>
      <c r="C21" s="42">
        <v>3800</v>
      </c>
      <c r="D21" s="42"/>
      <c r="E21" s="31">
        <f>F21-C21-D21</f>
        <v>420</v>
      </c>
      <c r="F21" s="43">
        <v>4220</v>
      </c>
      <c r="G21" s="28">
        <f t="shared" si="1"/>
        <v>0.290519877675841</v>
      </c>
      <c r="H21" s="29" t="s">
        <v>48</v>
      </c>
      <c r="I21" s="69">
        <v>5</v>
      </c>
      <c r="J21" s="69">
        <v>5</v>
      </c>
      <c r="K21" s="119"/>
      <c r="L21" s="119"/>
      <c r="M21" s="119"/>
      <c r="N21" s="120">
        <f t="shared" si="4"/>
        <v>0</v>
      </c>
      <c r="O21" s="121">
        <f t="shared" si="2"/>
        <v>5</v>
      </c>
      <c r="P21" s="123">
        <f t="shared" si="3"/>
        <v>0</v>
      </c>
      <c r="Q21" s="143"/>
      <c r="R21" s="143"/>
    </row>
    <row r="22" ht="26.4" customHeight="1" spans="1:18">
      <c r="A22" s="25" t="s">
        <v>49</v>
      </c>
      <c r="B22" s="44">
        <v>113</v>
      </c>
      <c r="C22" s="30"/>
      <c r="D22" s="30"/>
      <c r="E22" s="31">
        <f t="shared" si="5"/>
        <v>0</v>
      </c>
      <c r="F22" s="30"/>
      <c r="G22" s="28">
        <f t="shared" si="1"/>
        <v>-1</v>
      </c>
      <c r="H22" s="29" t="s">
        <v>50</v>
      </c>
      <c r="I22" s="69">
        <v>1</v>
      </c>
      <c r="J22" s="69"/>
      <c r="K22" s="119"/>
      <c r="L22" s="119"/>
      <c r="M22" s="119"/>
      <c r="N22" s="120">
        <f t="shared" si="4"/>
        <v>0</v>
      </c>
      <c r="O22" s="121">
        <f t="shared" si="2"/>
        <v>0</v>
      </c>
      <c r="P22" s="123">
        <f t="shared" si="3"/>
        <v>-1</v>
      </c>
      <c r="Q22" s="143"/>
      <c r="R22" s="143"/>
    </row>
    <row r="23" ht="26.4" customHeight="1" spans="1:18">
      <c r="A23" s="25"/>
      <c r="B23" s="30"/>
      <c r="C23" s="30"/>
      <c r="D23" s="30"/>
      <c r="E23" s="31"/>
      <c r="F23" s="30"/>
      <c r="G23" s="28" t="str">
        <f t="shared" si="1"/>
        <v/>
      </c>
      <c r="H23" s="29" t="s">
        <v>51</v>
      </c>
      <c r="I23" s="69">
        <v>0</v>
      </c>
      <c r="J23" s="69"/>
      <c r="K23" s="119"/>
      <c r="L23" s="119"/>
      <c r="M23" s="119"/>
      <c r="N23" s="120">
        <f t="shared" si="4"/>
        <v>0</v>
      </c>
      <c r="O23" s="121">
        <f t="shared" si="2"/>
        <v>0</v>
      </c>
      <c r="P23" s="123" t="str">
        <f t="shared" si="3"/>
        <v/>
      </c>
      <c r="Q23" s="143"/>
      <c r="R23" s="143"/>
    </row>
    <row r="24" ht="26.4" customHeight="1" spans="1:18">
      <c r="A24" s="25"/>
      <c r="B24" s="45"/>
      <c r="C24" s="30"/>
      <c r="D24" s="30"/>
      <c r="E24" s="31"/>
      <c r="F24" s="30"/>
      <c r="G24" s="28" t="str">
        <f t="shared" si="1"/>
        <v/>
      </c>
      <c r="H24" s="29" t="s">
        <v>52</v>
      </c>
      <c r="I24" s="69">
        <v>0</v>
      </c>
      <c r="J24" s="69"/>
      <c r="K24" s="119"/>
      <c r="L24" s="119"/>
      <c r="M24" s="119"/>
      <c r="N24" s="120">
        <f t="shared" si="4"/>
        <v>0</v>
      </c>
      <c r="O24" s="121">
        <f t="shared" si="2"/>
        <v>0</v>
      </c>
      <c r="P24" s="123" t="str">
        <f t="shared" si="3"/>
        <v/>
      </c>
      <c r="Q24" s="143"/>
      <c r="R24" s="143"/>
    </row>
    <row r="25" ht="26.4" customHeight="1" spans="1:18">
      <c r="A25" s="25"/>
      <c r="B25" s="45"/>
      <c r="C25" s="30"/>
      <c r="D25" s="30"/>
      <c r="E25" s="31"/>
      <c r="F25" s="30"/>
      <c r="G25" s="28" t="str">
        <f t="shared" si="1"/>
        <v/>
      </c>
      <c r="H25" s="29" t="s">
        <v>53</v>
      </c>
      <c r="I25" s="69">
        <v>1839</v>
      </c>
      <c r="J25" s="69">
        <v>2106</v>
      </c>
      <c r="K25" s="119"/>
      <c r="L25" s="119"/>
      <c r="M25" s="119"/>
      <c r="N25" s="120">
        <f t="shared" si="4"/>
        <v>0</v>
      </c>
      <c r="O25" s="121">
        <f t="shared" si="2"/>
        <v>2106</v>
      </c>
      <c r="P25" s="123">
        <f t="shared" si="3"/>
        <v>0.145187601957586</v>
      </c>
      <c r="Q25" s="143">
        <v>1926</v>
      </c>
      <c r="R25" s="143"/>
    </row>
    <row r="26" ht="26.4" customHeight="1" spans="1:18">
      <c r="A26" s="25"/>
      <c r="B26" s="45"/>
      <c r="C26" s="30"/>
      <c r="D26" s="30"/>
      <c r="E26" s="31"/>
      <c r="F26" s="30"/>
      <c r="G26" s="28" t="str">
        <f t="shared" si="1"/>
        <v/>
      </c>
      <c r="H26" s="29" t="s">
        <v>54</v>
      </c>
      <c r="I26" s="69">
        <v>149</v>
      </c>
      <c r="J26" s="69">
        <v>109</v>
      </c>
      <c r="K26" s="119"/>
      <c r="L26" s="119">
        <v>25</v>
      </c>
      <c r="M26" s="119"/>
      <c r="N26" s="120">
        <f t="shared" si="4"/>
        <v>25</v>
      </c>
      <c r="O26" s="121">
        <f t="shared" si="2"/>
        <v>134</v>
      </c>
      <c r="P26" s="123">
        <f t="shared" si="3"/>
        <v>-0.100671140939597</v>
      </c>
      <c r="Q26" s="143">
        <v>82</v>
      </c>
      <c r="R26" s="143"/>
    </row>
    <row r="27" ht="26.4" customHeight="1" spans="1:18">
      <c r="A27" s="25"/>
      <c r="B27" s="46"/>
      <c r="C27" s="42"/>
      <c r="D27" s="42"/>
      <c r="E27" s="47"/>
      <c r="F27" s="42"/>
      <c r="G27" s="28" t="str">
        <f t="shared" si="1"/>
        <v/>
      </c>
      <c r="H27" s="29" t="s">
        <v>55</v>
      </c>
      <c r="I27" s="69">
        <v>912</v>
      </c>
      <c r="J27" s="69">
        <v>2319</v>
      </c>
      <c r="K27" s="119"/>
      <c r="L27" s="119"/>
      <c r="M27" s="119">
        <v>-800</v>
      </c>
      <c r="N27" s="120">
        <f t="shared" si="4"/>
        <v>-800</v>
      </c>
      <c r="O27" s="121">
        <f t="shared" si="2"/>
        <v>1519</v>
      </c>
      <c r="P27" s="123">
        <f t="shared" si="3"/>
        <v>0.665570175438597</v>
      </c>
      <c r="Q27" s="143">
        <v>843</v>
      </c>
      <c r="R27" s="143"/>
    </row>
    <row r="28" ht="26.4" customHeight="1" spans="1:16">
      <c r="A28" s="48" t="s">
        <v>56</v>
      </c>
      <c r="B28" s="48">
        <f>SUM(B6,B11)</f>
        <v>39341</v>
      </c>
      <c r="C28" s="48">
        <f>SUM(C6,C11)</f>
        <v>38903</v>
      </c>
      <c r="D28" s="48">
        <f>SUM(D6,D11)</f>
        <v>0</v>
      </c>
      <c r="E28" s="49">
        <f>SUM(E6,E11)</f>
        <v>5071</v>
      </c>
      <c r="F28" s="48">
        <f>SUM(F6,F11)</f>
        <v>43974</v>
      </c>
      <c r="G28" s="35">
        <f t="shared" si="1"/>
        <v>0.117765181362955</v>
      </c>
      <c r="H28" s="29" t="s">
        <v>57</v>
      </c>
      <c r="I28" s="69">
        <v>0</v>
      </c>
      <c r="J28" s="69">
        <v>900</v>
      </c>
      <c r="K28" s="119"/>
      <c r="L28" s="119"/>
      <c r="M28" s="119">
        <v>-900</v>
      </c>
      <c r="N28" s="120">
        <f t="shared" si="4"/>
        <v>-900</v>
      </c>
      <c r="O28" s="121">
        <f t="shared" si="2"/>
        <v>0</v>
      </c>
      <c r="P28" s="123" t="str">
        <f t="shared" si="3"/>
        <v/>
      </c>
    </row>
    <row r="29" ht="26.4" customHeight="1" spans="1:16">
      <c r="A29" s="50"/>
      <c r="B29" s="46"/>
      <c r="C29" s="42"/>
      <c r="D29" s="42"/>
      <c r="E29" s="47"/>
      <c r="F29" s="42"/>
      <c r="G29" s="28" t="str">
        <f t="shared" si="1"/>
        <v/>
      </c>
      <c r="H29" s="29" t="s">
        <v>58</v>
      </c>
      <c r="I29" s="69">
        <v>50</v>
      </c>
      <c r="J29" s="69"/>
      <c r="K29" s="119"/>
      <c r="L29" s="119"/>
      <c r="M29" s="119"/>
      <c r="N29" s="120">
        <f t="shared" si="4"/>
        <v>0</v>
      </c>
      <c r="O29" s="121">
        <f t="shared" si="2"/>
        <v>0</v>
      </c>
      <c r="P29" s="123">
        <f t="shared" si="3"/>
        <v>-1</v>
      </c>
    </row>
    <row r="30" ht="26.4" customHeight="1" spans="1:17">
      <c r="A30" s="50"/>
      <c r="B30" s="46"/>
      <c r="C30" s="42"/>
      <c r="D30" s="42"/>
      <c r="E30" s="47"/>
      <c r="F30" s="42"/>
      <c r="G30" s="28" t="str">
        <f t="shared" si="1"/>
        <v/>
      </c>
      <c r="H30" s="51" t="s">
        <v>59</v>
      </c>
      <c r="I30" s="69">
        <f>SUM(I31:I33)</f>
        <v>621</v>
      </c>
      <c r="J30" s="69">
        <f>SUM(J31:J33)</f>
        <v>7045</v>
      </c>
      <c r="K30" s="69">
        <f>SUM(K31:K33)</f>
        <v>0</v>
      </c>
      <c r="L30" s="69">
        <f>SUM(L31:L33)</f>
        <v>0</v>
      </c>
      <c r="M30" s="69">
        <f>SUM(M31:M33)</f>
        <v>-215</v>
      </c>
      <c r="N30" s="120">
        <f t="shared" si="4"/>
        <v>-215</v>
      </c>
      <c r="O30" s="121">
        <f t="shared" si="2"/>
        <v>6830</v>
      </c>
      <c r="P30" s="123">
        <f t="shared" si="3"/>
        <v>9.99838969404187</v>
      </c>
      <c r="Q30" s="3">
        <v>6830</v>
      </c>
    </row>
    <row r="31" ht="26.4" customHeight="1" spans="1:16">
      <c r="A31" s="50"/>
      <c r="B31" s="46"/>
      <c r="C31" s="42"/>
      <c r="D31" s="42"/>
      <c r="E31" s="47"/>
      <c r="F31" s="42"/>
      <c r="G31" s="28" t="str">
        <f t="shared" si="1"/>
        <v/>
      </c>
      <c r="H31" s="52" t="s">
        <v>60</v>
      </c>
      <c r="I31" s="124"/>
      <c r="J31" s="9"/>
      <c r="K31" s="125"/>
      <c r="L31" s="125"/>
      <c r="M31" s="125"/>
      <c r="N31" s="120">
        <f t="shared" si="4"/>
        <v>0</v>
      </c>
      <c r="O31" s="121">
        <f t="shared" si="2"/>
        <v>0</v>
      </c>
      <c r="P31" s="123" t="str">
        <f t="shared" si="3"/>
        <v/>
      </c>
    </row>
    <row r="32" ht="26.4" customHeight="1" spans="1:17">
      <c r="A32" s="50" t="s">
        <v>61</v>
      </c>
      <c r="B32" s="46"/>
      <c r="C32" s="42">
        <v>6204</v>
      </c>
      <c r="D32" s="42"/>
      <c r="E32" s="31">
        <f>F32-C32-D32</f>
        <v>0</v>
      </c>
      <c r="F32" s="42">
        <v>6204</v>
      </c>
      <c r="G32" s="28" t="str">
        <f t="shared" si="1"/>
        <v/>
      </c>
      <c r="H32" s="52" t="s">
        <v>62</v>
      </c>
      <c r="I32" s="124">
        <v>621</v>
      </c>
      <c r="J32" s="9">
        <v>7045</v>
      </c>
      <c r="K32" s="125"/>
      <c r="L32" s="125"/>
      <c r="M32" s="125">
        <v>-215</v>
      </c>
      <c r="N32" s="120">
        <f t="shared" si="4"/>
        <v>-215</v>
      </c>
      <c r="O32" s="121">
        <f t="shared" si="2"/>
        <v>6830</v>
      </c>
      <c r="P32" s="123">
        <f t="shared" si="3"/>
        <v>9.99838969404187</v>
      </c>
      <c r="Q32" s="3">
        <v>6830</v>
      </c>
    </row>
    <row r="33" ht="26.4" customHeight="1" spans="1:16">
      <c r="A33" s="50" t="s">
        <v>63</v>
      </c>
      <c r="B33" s="42">
        <v>19887</v>
      </c>
      <c r="C33" s="42">
        <v>10000</v>
      </c>
      <c r="D33" s="42"/>
      <c r="E33" s="31">
        <f>F33-C33-D33</f>
        <v>2000</v>
      </c>
      <c r="F33" s="42">
        <v>12000</v>
      </c>
      <c r="G33" s="28">
        <f t="shared" si="1"/>
        <v>-0.396590737667823</v>
      </c>
      <c r="H33" s="52" t="s">
        <v>64</v>
      </c>
      <c r="I33" s="124"/>
      <c r="J33" s="9"/>
      <c r="K33" s="125"/>
      <c r="L33" s="125"/>
      <c r="M33" s="125"/>
      <c r="N33" s="120">
        <f t="shared" si="4"/>
        <v>0</v>
      </c>
      <c r="O33" s="121">
        <f t="shared" si="2"/>
        <v>0</v>
      </c>
      <c r="P33" s="123" t="str">
        <f t="shared" si="3"/>
        <v/>
      </c>
    </row>
    <row r="34" ht="26.4" customHeight="1" spans="1:16">
      <c r="A34" s="53" t="s">
        <v>65</v>
      </c>
      <c r="B34" s="42">
        <v>614</v>
      </c>
      <c r="C34" s="42">
        <v>14000</v>
      </c>
      <c r="D34" s="42"/>
      <c r="E34" s="31">
        <f>F34-C34-D34</f>
        <v>-7677</v>
      </c>
      <c r="F34" s="43">
        <v>6323</v>
      </c>
      <c r="G34" s="28">
        <f t="shared" si="1"/>
        <v>9.29804560260586</v>
      </c>
      <c r="H34" s="51" t="s">
        <v>66</v>
      </c>
      <c r="I34" s="9"/>
      <c r="J34" s="9"/>
      <c r="K34" s="125"/>
      <c r="L34" s="125"/>
      <c r="M34" s="125"/>
      <c r="N34" s="120">
        <f t="shared" si="4"/>
        <v>0</v>
      </c>
      <c r="O34" s="121">
        <f t="shared" si="2"/>
        <v>0</v>
      </c>
      <c r="P34" s="123" t="str">
        <f t="shared" si="3"/>
        <v/>
      </c>
    </row>
    <row r="35" ht="26.4" customHeight="1" spans="1:16">
      <c r="A35" s="50" t="s">
        <v>67</v>
      </c>
      <c r="B35" s="42">
        <v>2225</v>
      </c>
      <c r="C35" s="42">
        <v>1392</v>
      </c>
      <c r="D35" s="42"/>
      <c r="E35" s="31">
        <f>F35-C35-D35</f>
        <v>0</v>
      </c>
      <c r="F35" s="42">
        <v>1392</v>
      </c>
      <c r="G35" s="28">
        <f t="shared" si="1"/>
        <v>-0.37438202247191</v>
      </c>
      <c r="H35" s="54" t="s">
        <v>68</v>
      </c>
      <c r="I35" s="9">
        <v>3081</v>
      </c>
      <c r="J35" s="126">
        <f>C36-SUM(J6,J30,J34)</f>
        <v>1230.82000000001</v>
      </c>
      <c r="K35" s="119"/>
      <c r="L35" s="119"/>
      <c r="M35" s="119"/>
      <c r="N35" s="120">
        <f t="shared" si="4"/>
        <v>0</v>
      </c>
      <c r="O35" s="121">
        <f t="shared" si="2"/>
        <v>1230.82000000001</v>
      </c>
      <c r="P35" s="123">
        <f t="shared" si="3"/>
        <v>-0.600512820512818</v>
      </c>
    </row>
    <row r="36" ht="26.4" customHeight="1" spans="1:16">
      <c r="A36" s="47" t="s">
        <v>69</v>
      </c>
      <c r="B36" s="55">
        <f>SUM(B28,B32:B35)</f>
        <v>62067</v>
      </c>
      <c r="C36" s="55">
        <f>SUM(C28,C32:C35)</f>
        <v>70499</v>
      </c>
      <c r="D36" s="55">
        <f>SUM(D28,D32:D35)</f>
        <v>0</v>
      </c>
      <c r="E36" s="55">
        <f>SUM(E28,E32:E35)</f>
        <v>-606</v>
      </c>
      <c r="F36" s="55">
        <f>SUM(F28,F32:F35)</f>
        <v>69893</v>
      </c>
      <c r="G36" s="35">
        <f t="shared" si="1"/>
        <v>0.126089548391255</v>
      </c>
      <c r="H36" s="56" t="s">
        <v>70</v>
      </c>
      <c r="I36" s="127">
        <f t="shared" ref="I36:O36" si="6">SUM(I6,I30,I34:I35)</f>
        <v>69711</v>
      </c>
      <c r="J36" s="127">
        <f t="shared" si="6"/>
        <v>70499</v>
      </c>
      <c r="K36" s="127">
        <f t="shared" si="6"/>
        <v>0</v>
      </c>
      <c r="L36" s="127">
        <f t="shared" si="6"/>
        <v>420</v>
      </c>
      <c r="M36" s="127">
        <f t="shared" si="6"/>
        <v>-1026</v>
      </c>
      <c r="N36" s="128">
        <f t="shared" si="6"/>
        <v>-606</v>
      </c>
      <c r="O36" s="127">
        <f t="shared" si="6"/>
        <v>69893</v>
      </c>
      <c r="P36" s="129">
        <f t="shared" si="3"/>
        <v>0.00261077878670513</v>
      </c>
    </row>
    <row r="37" ht="26.4" customHeight="1" spans="1:18">
      <c r="A37" s="57" t="s">
        <v>71</v>
      </c>
      <c r="B37" s="55">
        <f>SUM(B38,B43,B46,B50)</f>
        <v>6096</v>
      </c>
      <c r="C37" s="55">
        <f>SUM(C38,C43,C46,C50)</f>
        <v>70619</v>
      </c>
      <c r="D37" s="55">
        <f>SUM(D38,D43,D46,D50)</f>
        <v>0</v>
      </c>
      <c r="E37" s="58">
        <f>SUM(E38,E43,E46,E50)</f>
        <v>-65837</v>
      </c>
      <c r="F37" s="55">
        <f>SUM(F38,F43,F46,F50)</f>
        <v>4782</v>
      </c>
      <c r="G37" s="35">
        <f t="shared" si="1"/>
        <v>-0.215551181102362</v>
      </c>
      <c r="H37" s="59" t="s">
        <v>72</v>
      </c>
      <c r="I37" s="127">
        <f t="shared" ref="I37:O37" si="7">SUM(I38,I40,I45)</f>
        <v>8529.32</v>
      </c>
      <c r="J37" s="127">
        <f t="shared" si="7"/>
        <v>55970</v>
      </c>
      <c r="K37" s="127">
        <f t="shared" si="7"/>
        <v>0</v>
      </c>
      <c r="L37" s="127">
        <f t="shared" si="7"/>
        <v>5026</v>
      </c>
      <c r="M37" s="127">
        <f t="shared" si="7"/>
        <v>-47377</v>
      </c>
      <c r="N37" s="128">
        <f t="shared" si="7"/>
        <v>-42351</v>
      </c>
      <c r="O37" s="127">
        <f t="shared" si="7"/>
        <v>13619</v>
      </c>
      <c r="P37" s="118">
        <f t="shared" si="3"/>
        <v>0.596727523413355</v>
      </c>
      <c r="Q37" s="3">
        <f>Q40+Q45</f>
        <v>10078</v>
      </c>
      <c r="R37" s="3">
        <f>R40+R45</f>
        <v>-6831</v>
      </c>
    </row>
    <row r="38" ht="26.4" customHeight="1" spans="1:16">
      <c r="A38" s="25" t="s">
        <v>73</v>
      </c>
      <c r="B38" s="30">
        <f>SUM(B39:B42)</f>
        <v>5956</v>
      </c>
      <c r="C38" s="30">
        <f>SUM(C39:C42)</f>
        <v>70500</v>
      </c>
      <c r="D38" s="30">
        <f>SUM(D39:D42)</f>
        <v>0</v>
      </c>
      <c r="E38" s="31">
        <f>SUM(E39:E42)</f>
        <v>-65863</v>
      </c>
      <c r="F38" s="30">
        <f>SUM(F39:F42)</f>
        <v>4637</v>
      </c>
      <c r="G38" s="28">
        <f t="shared" si="1"/>
        <v>-0.221457353928811</v>
      </c>
      <c r="H38" s="60" t="s">
        <v>74</v>
      </c>
      <c r="I38" s="130">
        <f t="shared" ref="I38:O38" si="8">SUM(I39)</f>
        <v>0</v>
      </c>
      <c r="J38" s="130">
        <f t="shared" si="8"/>
        <v>0</v>
      </c>
      <c r="K38" s="130">
        <f t="shared" si="8"/>
        <v>0</v>
      </c>
      <c r="L38" s="130">
        <f t="shared" si="8"/>
        <v>0</v>
      </c>
      <c r="M38" s="130">
        <f t="shared" si="8"/>
        <v>0</v>
      </c>
      <c r="N38" s="131">
        <f t="shared" si="8"/>
        <v>0</v>
      </c>
      <c r="O38" s="130">
        <f t="shared" si="8"/>
        <v>0</v>
      </c>
      <c r="P38" s="132" t="str">
        <f t="shared" si="3"/>
        <v/>
      </c>
    </row>
    <row r="39" ht="26.4" customHeight="1" spans="1:16">
      <c r="A39" s="25" t="s">
        <v>75</v>
      </c>
      <c r="B39" s="30">
        <v>5026</v>
      </c>
      <c r="C39" s="30">
        <v>70000</v>
      </c>
      <c r="D39" s="30"/>
      <c r="E39" s="31">
        <f>F39-C39-D39</f>
        <v>-66200</v>
      </c>
      <c r="F39" s="39">
        <v>3800</v>
      </c>
      <c r="G39" s="28">
        <f t="shared" si="1"/>
        <v>-0.243931555909272</v>
      </c>
      <c r="H39" s="61" t="s">
        <v>76</v>
      </c>
      <c r="I39" s="133"/>
      <c r="J39" s="69"/>
      <c r="K39" s="119"/>
      <c r="L39" s="119"/>
      <c r="M39" s="119"/>
      <c r="N39" s="120">
        <f t="shared" ref="N39:N44" si="9">SUM(L39:M39)</f>
        <v>0</v>
      </c>
      <c r="O39" s="121">
        <f t="shared" ref="O39:O44" si="10">J39+N39+K39</f>
        <v>0</v>
      </c>
      <c r="P39" s="123" t="str">
        <f t="shared" si="3"/>
        <v/>
      </c>
    </row>
    <row r="40" ht="26.4" customHeight="1" spans="1:18">
      <c r="A40" s="25" t="s">
        <v>77</v>
      </c>
      <c r="B40" s="30"/>
      <c r="C40" s="30"/>
      <c r="D40" s="30"/>
      <c r="E40" s="31">
        <f>F40-C40-D40</f>
        <v>0</v>
      </c>
      <c r="F40" s="30"/>
      <c r="G40" s="28" t="str">
        <f t="shared" si="1"/>
        <v/>
      </c>
      <c r="H40" s="60" t="s">
        <v>78</v>
      </c>
      <c r="I40" s="130">
        <f t="shared" ref="I40:O40" si="11">SUM(I41:I44)</f>
        <v>8391</v>
      </c>
      <c r="J40" s="130">
        <f t="shared" si="11"/>
        <v>55851</v>
      </c>
      <c r="K40" s="130">
        <f t="shared" si="11"/>
        <v>-5000</v>
      </c>
      <c r="L40" s="130">
        <f t="shared" si="11"/>
        <v>0</v>
      </c>
      <c r="M40" s="130">
        <f t="shared" si="11"/>
        <v>-47377</v>
      </c>
      <c r="N40" s="131">
        <f t="shared" si="11"/>
        <v>-47377</v>
      </c>
      <c r="O40" s="130">
        <f t="shared" si="11"/>
        <v>3474</v>
      </c>
      <c r="P40" s="123">
        <f t="shared" si="3"/>
        <v>-0.585984983911334</v>
      </c>
      <c r="Q40" s="3">
        <f>SUM(Q41:Q44)</f>
        <v>8332</v>
      </c>
      <c r="R40" s="3">
        <f>R41+R43</f>
        <v>-7125</v>
      </c>
    </row>
    <row r="41" ht="26.4" customHeight="1" spans="1:18">
      <c r="A41" s="25" t="s">
        <v>79</v>
      </c>
      <c r="B41" s="42">
        <v>930</v>
      </c>
      <c r="C41" s="42">
        <v>500</v>
      </c>
      <c r="D41" s="42"/>
      <c r="E41" s="31">
        <f>F41-C41-D41</f>
        <v>337</v>
      </c>
      <c r="F41" s="42">
        <v>837</v>
      </c>
      <c r="G41" s="28">
        <f t="shared" si="1"/>
        <v>-0.1</v>
      </c>
      <c r="H41" s="61" t="s">
        <v>80</v>
      </c>
      <c r="I41" s="133">
        <v>7470</v>
      </c>
      <c r="J41" s="69">
        <v>55259</v>
      </c>
      <c r="K41" s="119">
        <v>-5000</v>
      </c>
      <c r="L41" s="119"/>
      <c r="M41" s="122">
        <v>-47377</v>
      </c>
      <c r="N41" s="120">
        <f t="shared" si="9"/>
        <v>-47377</v>
      </c>
      <c r="O41" s="121">
        <f t="shared" si="10"/>
        <v>2882</v>
      </c>
      <c r="P41" s="123">
        <f t="shared" si="3"/>
        <v>-0.614190093708166</v>
      </c>
      <c r="Q41" s="3">
        <v>7984</v>
      </c>
      <c r="R41" s="3">
        <v>-7125</v>
      </c>
    </row>
    <row r="42" ht="26.4" customHeight="1" spans="1:16">
      <c r="A42" s="25" t="s">
        <v>81</v>
      </c>
      <c r="B42" s="30"/>
      <c r="C42" s="30"/>
      <c r="D42" s="30"/>
      <c r="E42" s="31">
        <f>F42-C42-D42</f>
        <v>0</v>
      </c>
      <c r="F42" s="30"/>
      <c r="G42" s="28" t="str">
        <f t="shared" si="1"/>
        <v/>
      </c>
      <c r="H42" s="61" t="s">
        <v>82</v>
      </c>
      <c r="I42" s="133"/>
      <c r="J42" s="69"/>
      <c r="K42" s="119"/>
      <c r="L42" s="119"/>
      <c r="M42" s="119"/>
      <c r="N42" s="120">
        <f t="shared" si="9"/>
        <v>0</v>
      </c>
      <c r="O42" s="121">
        <f t="shared" si="10"/>
        <v>0</v>
      </c>
      <c r="P42" s="123" t="str">
        <f t="shared" si="3"/>
        <v/>
      </c>
    </row>
    <row r="43" ht="26.4" customHeight="1" spans="1:17">
      <c r="A43" s="62" t="s">
        <v>83</v>
      </c>
      <c r="B43" s="63">
        <f>SUM(B44:B45)</f>
        <v>0</v>
      </c>
      <c r="C43" s="63">
        <f>SUM(C44:C45)</f>
        <v>0</v>
      </c>
      <c r="D43" s="63">
        <f>SUM(D44:D45)</f>
        <v>0</v>
      </c>
      <c r="E43" s="64">
        <f>SUM(E44:E45)</f>
        <v>0</v>
      </c>
      <c r="F43" s="63">
        <f>SUM(F44:F45)</f>
        <v>0</v>
      </c>
      <c r="G43" s="65" t="str">
        <f t="shared" si="1"/>
        <v/>
      </c>
      <c r="H43" s="61" t="s">
        <v>84</v>
      </c>
      <c r="I43" s="133">
        <v>921</v>
      </c>
      <c r="J43" s="69">
        <v>592</v>
      </c>
      <c r="K43" s="119"/>
      <c r="L43" s="119"/>
      <c r="M43" s="119"/>
      <c r="N43" s="120">
        <f t="shared" si="9"/>
        <v>0</v>
      </c>
      <c r="O43" s="121">
        <f t="shared" si="10"/>
        <v>592</v>
      </c>
      <c r="P43" s="123">
        <f t="shared" si="3"/>
        <v>-0.357220412595005</v>
      </c>
      <c r="Q43" s="3">
        <v>348</v>
      </c>
    </row>
    <row r="44" ht="26.4" customHeight="1" spans="1:16">
      <c r="A44" s="62" t="s">
        <v>85</v>
      </c>
      <c r="B44" s="66"/>
      <c r="C44" s="66"/>
      <c r="D44" s="66"/>
      <c r="E44" s="31">
        <f t="shared" ref="E44:E50" si="12">F44-C44-D44</f>
        <v>0</v>
      </c>
      <c r="F44" s="66"/>
      <c r="G44" s="67" t="str">
        <f t="shared" si="1"/>
        <v/>
      </c>
      <c r="H44" s="68" t="s">
        <v>86</v>
      </c>
      <c r="I44" s="133"/>
      <c r="J44" s="69"/>
      <c r="K44" s="119"/>
      <c r="L44" s="119"/>
      <c r="M44" s="119"/>
      <c r="N44" s="120">
        <f t="shared" si="9"/>
        <v>0</v>
      </c>
      <c r="O44" s="121">
        <f t="shared" si="10"/>
        <v>0</v>
      </c>
      <c r="P44" s="123" t="str">
        <f t="shared" si="3"/>
        <v/>
      </c>
    </row>
    <row r="45" ht="26.4" customHeight="1" spans="1:18">
      <c r="A45" s="62" t="s">
        <v>87</v>
      </c>
      <c r="B45" s="69"/>
      <c r="C45" s="69"/>
      <c r="D45" s="69"/>
      <c r="E45" s="31">
        <f t="shared" si="12"/>
        <v>0</v>
      </c>
      <c r="F45" s="69"/>
      <c r="G45" s="67" t="str">
        <f t="shared" si="1"/>
        <v/>
      </c>
      <c r="H45" s="70" t="s">
        <v>88</v>
      </c>
      <c r="I45" s="130">
        <f t="shared" ref="I45:O45" si="13">SUM(I46:I47,I52)</f>
        <v>138.32</v>
      </c>
      <c r="J45" s="130">
        <f t="shared" si="13"/>
        <v>119</v>
      </c>
      <c r="K45" s="130">
        <f t="shared" si="13"/>
        <v>5000</v>
      </c>
      <c r="L45" s="130">
        <f t="shared" si="13"/>
        <v>5026</v>
      </c>
      <c r="M45" s="130">
        <f t="shared" si="13"/>
        <v>0</v>
      </c>
      <c r="N45" s="131">
        <f t="shared" si="13"/>
        <v>5026</v>
      </c>
      <c r="O45" s="130">
        <f t="shared" si="13"/>
        <v>10145</v>
      </c>
      <c r="P45" s="132">
        <f t="shared" si="3"/>
        <v>72.3444187391556</v>
      </c>
      <c r="Q45" s="3">
        <f>Q47+Q52</f>
        <v>1746</v>
      </c>
      <c r="R45" s="3">
        <v>294</v>
      </c>
    </row>
    <row r="46" ht="26.4" customHeight="1" spans="1:16">
      <c r="A46" s="62" t="s">
        <v>89</v>
      </c>
      <c r="B46" s="69">
        <f>SUM(B47:B49)</f>
        <v>140</v>
      </c>
      <c r="C46" s="69">
        <f>SUM(C47:C49)</f>
        <v>119</v>
      </c>
      <c r="D46" s="69">
        <f>SUM(D47:D49)</f>
        <v>0</v>
      </c>
      <c r="E46" s="71">
        <f>SUM(E47:E49)</f>
        <v>26</v>
      </c>
      <c r="F46" s="69">
        <f>SUM(F47:F49)</f>
        <v>145</v>
      </c>
      <c r="G46" s="67">
        <f t="shared" si="1"/>
        <v>0.0357142857142858</v>
      </c>
      <c r="H46" s="72" t="s">
        <v>90</v>
      </c>
      <c r="I46" s="133"/>
      <c r="J46" s="133"/>
      <c r="K46" s="134"/>
      <c r="L46" s="134"/>
      <c r="M46" s="134"/>
      <c r="N46" s="120">
        <f t="shared" ref="N46:N52" si="14">SUM(L46:M46)</f>
        <v>0</v>
      </c>
      <c r="O46" s="121">
        <f t="shared" ref="O46:O52" si="15">J46+N46+K46</f>
        <v>0</v>
      </c>
      <c r="P46" s="132" t="str">
        <f t="shared" si="3"/>
        <v/>
      </c>
    </row>
    <row r="47" ht="26.4" customHeight="1" spans="1:17">
      <c r="A47" s="62" t="s">
        <v>91</v>
      </c>
      <c r="B47" s="69">
        <v>127</v>
      </c>
      <c r="C47" s="69">
        <v>109</v>
      </c>
      <c r="D47" s="69">
        <f>SUM(D48:D50)</f>
        <v>0</v>
      </c>
      <c r="E47" s="31">
        <f t="shared" si="12"/>
        <v>5</v>
      </c>
      <c r="F47" s="69">
        <v>114</v>
      </c>
      <c r="G47" s="67">
        <f t="shared" si="1"/>
        <v>-0.102362204724409</v>
      </c>
      <c r="H47" s="70" t="s">
        <v>92</v>
      </c>
      <c r="I47" s="130">
        <f t="shared" ref="I47:O47" si="16">SUM(I48:I51)</f>
        <v>138.32</v>
      </c>
      <c r="J47" s="130">
        <f t="shared" si="16"/>
        <v>119</v>
      </c>
      <c r="K47" s="130">
        <f t="shared" si="16"/>
        <v>0</v>
      </c>
      <c r="L47" s="130">
        <f t="shared" si="16"/>
        <v>26</v>
      </c>
      <c r="M47" s="130">
        <f t="shared" si="16"/>
        <v>0</v>
      </c>
      <c r="N47" s="131">
        <f t="shared" si="16"/>
        <v>26</v>
      </c>
      <c r="O47" s="130">
        <f t="shared" si="16"/>
        <v>145</v>
      </c>
      <c r="P47" s="123">
        <f t="shared" si="3"/>
        <v>0.048293811451706</v>
      </c>
      <c r="Q47" s="3">
        <v>171</v>
      </c>
    </row>
    <row r="48" ht="26.4" customHeight="1" spans="1:16">
      <c r="A48" s="62" t="s">
        <v>93</v>
      </c>
      <c r="B48" s="69">
        <v>13</v>
      </c>
      <c r="C48" s="69">
        <v>10</v>
      </c>
      <c r="D48" s="69"/>
      <c r="E48" s="31">
        <f t="shared" si="12"/>
        <v>21</v>
      </c>
      <c r="F48" s="69">
        <v>31</v>
      </c>
      <c r="G48" s="67">
        <f t="shared" si="1"/>
        <v>1.38461538461538</v>
      </c>
      <c r="H48" s="68" t="s">
        <v>94</v>
      </c>
      <c r="I48" s="133">
        <v>96.85</v>
      </c>
      <c r="J48" s="69">
        <v>81</v>
      </c>
      <c r="K48" s="119"/>
      <c r="L48" s="119">
        <v>5</v>
      </c>
      <c r="M48" s="119"/>
      <c r="N48" s="120">
        <f t="shared" si="14"/>
        <v>5</v>
      </c>
      <c r="O48" s="121">
        <f t="shared" si="15"/>
        <v>86</v>
      </c>
      <c r="P48" s="123">
        <f t="shared" si="3"/>
        <v>-0.112028910686629</v>
      </c>
    </row>
    <row r="49" ht="26.4" customHeight="1" spans="1:16">
      <c r="A49" s="73" t="s">
        <v>95</v>
      </c>
      <c r="B49" s="9"/>
      <c r="C49" s="69"/>
      <c r="D49" s="69"/>
      <c r="E49" s="31">
        <f t="shared" si="12"/>
        <v>0</v>
      </c>
      <c r="F49" s="69"/>
      <c r="G49" s="67" t="str">
        <f t="shared" si="1"/>
        <v/>
      </c>
      <c r="H49" s="68" t="s">
        <v>96</v>
      </c>
      <c r="I49" s="133">
        <v>13.2</v>
      </c>
      <c r="J49" s="69">
        <v>10</v>
      </c>
      <c r="K49" s="119"/>
      <c r="L49" s="119">
        <v>21</v>
      </c>
      <c r="M49" s="119"/>
      <c r="N49" s="120">
        <f t="shared" si="14"/>
        <v>21</v>
      </c>
      <c r="O49" s="121">
        <f t="shared" si="15"/>
        <v>31</v>
      </c>
      <c r="P49" s="123">
        <f t="shared" si="3"/>
        <v>1.34848484848485</v>
      </c>
    </row>
    <row r="50" ht="26.4" customHeight="1" spans="1:16">
      <c r="A50" s="62" t="s">
        <v>49</v>
      </c>
      <c r="B50" s="17"/>
      <c r="C50" s="69"/>
      <c r="D50" s="69"/>
      <c r="E50" s="31">
        <f t="shared" si="12"/>
        <v>0</v>
      </c>
      <c r="F50" s="69"/>
      <c r="G50" s="67" t="str">
        <f t="shared" si="1"/>
        <v/>
      </c>
      <c r="H50" s="68" t="s">
        <v>97</v>
      </c>
      <c r="I50" s="133">
        <v>19.94</v>
      </c>
      <c r="J50" s="69">
        <v>20</v>
      </c>
      <c r="K50" s="119"/>
      <c r="L50" s="119"/>
      <c r="M50" s="119"/>
      <c r="N50" s="120">
        <f t="shared" si="14"/>
        <v>0</v>
      </c>
      <c r="O50" s="121">
        <f t="shared" si="15"/>
        <v>20</v>
      </c>
      <c r="P50" s="123">
        <f t="shared" si="3"/>
        <v>0.00300902708124373</v>
      </c>
    </row>
    <row r="51" ht="26.4" customHeight="1" spans="1:16">
      <c r="A51" s="62"/>
      <c r="B51" s="17"/>
      <c r="C51" s="9"/>
      <c r="D51" s="9"/>
      <c r="E51" s="74"/>
      <c r="F51" s="9"/>
      <c r="G51" s="67" t="str">
        <f t="shared" si="1"/>
        <v/>
      </c>
      <c r="H51" s="68" t="s">
        <v>98</v>
      </c>
      <c r="I51" s="133">
        <v>8.33</v>
      </c>
      <c r="J51" s="69">
        <v>8</v>
      </c>
      <c r="K51" s="119"/>
      <c r="L51" s="119"/>
      <c r="M51" s="119"/>
      <c r="N51" s="120">
        <f t="shared" si="14"/>
        <v>0</v>
      </c>
      <c r="O51" s="121">
        <f t="shared" si="15"/>
        <v>8</v>
      </c>
      <c r="P51" s="123">
        <f t="shared" si="3"/>
        <v>-0.0396158463385354</v>
      </c>
    </row>
    <row r="52" ht="26.4" customHeight="1" spans="1:18">
      <c r="A52" s="75"/>
      <c r="B52" s="76"/>
      <c r="C52" s="76"/>
      <c r="D52" s="76"/>
      <c r="E52" s="77"/>
      <c r="F52" s="78"/>
      <c r="G52" s="79" t="str">
        <f t="shared" si="1"/>
        <v/>
      </c>
      <c r="H52" s="61" t="s">
        <v>99</v>
      </c>
      <c r="I52" s="133"/>
      <c r="J52" s="69"/>
      <c r="K52" s="119">
        <v>5000</v>
      </c>
      <c r="L52" s="119">
        <v>5000</v>
      </c>
      <c r="M52" s="119"/>
      <c r="N52" s="120">
        <f t="shared" si="14"/>
        <v>5000</v>
      </c>
      <c r="O52" s="121">
        <f t="shared" si="15"/>
        <v>10000</v>
      </c>
      <c r="P52" s="123" t="str">
        <f t="shared" si="3"/>
        <v/>
      </c>
      <c r="Q52" s="3">
        <v>1575</v>
      </c>
      <c r="R52" s="3">
        <v>294</v>
      </c>
    </row>
    <row r="53" ht="26.4" customHeight="1" spans="1:16">
      <c r="A53" s="80"/>
      <c r="B53" s="9"/>
      <c r="C53" s="9"/>
      <c r="D53" s="9"/>
      <c r="E53" s="81"/>
      <c r="F53" s="42"/>
      <c r="G53" s="28" t="str">
        <f t="shared" si="1"/>
        <v/>
      </c>
      <c r="H53" s="51"/>
      <c r="I53" s="133"/>
      <c r="J53" s="69"/>
      <c r="K53" s="119"/>
      <c r="L53" s="119"/>
      <c r="M53" s="119"/>
      <c r="N53" s="135"/>
      <c r="O53" s="121">
        <f>J53+N53</f>
        <v>0</v>
      </c>
      <c r="P53" s="123" t="str">
        <f t="shared" si="3"/>
        <v/>
      </c>
    </row>
    <row r="54" ht="26.4" customHeight="1" spans="1:17">
      <c r="A54" s="82"/>
      <c r="B54" s="83"/>
      <c r="C54" s="83"/>
      <c r="D54" s="83"/>
      <c r="E54" s="84"/>
      <c r="F54" s="83"/>
      <c r="G54" s="35" t="str">
        <f t="shared" si="1"/>
        <v/>
      </c>
      <c r="H54" s="51" t="s">
        <v>100</v>
      </c>
      <c r="I54" s="136">
        <v>185</v>
      </c>
      <c r="J54" s="9">
        <v>3456</v>
      </c>
      <c r="K54" s="125"/>
      <c r="L54" s="125"/>
      <c r="M54" s="125">
        <v>44</v>
      </c>
      <c r="N54" s="120">
        <f>SUM(L54:M54)</f>
        <v>44</v>
      </c>
      <c r="O54" s="121">
        <f>J54+N54</f>
        <v>3500</v>
      </c>
      <c r="P54" s="123">
        <f t="shared" si="3"/>
        <v>17.9189189189189</v>
      </c>
      <c r="Q54" s="3">
        <v>3353</v>
      </c>
    </row>
    <row r="55" ht="26.4" customHeight="1" spans="1:17">
      <c r="A55" s="85"/>
      <c r="B55" s="86"/>
      <c r="C55" s="87"/>
      <c r="D55" s="87"/>
      <c r="E55" s="47"/>
      <c r="F55" s="30"/>
      <c r="G55" s="28" t="str">
        <f t="shared" si="1"/>
        <v/>
      </c>
      <c r="H55" s="52" t="s">
        <v>101</v>
      </c>
      <c r="I55" s="136">
        <v>185</v>
      </c>
      <c r="J55" s="9">
        <v>3456</v>
      </c>
      <c r="K55" s="125"/>
      <c r="L55" s="125"/>
      <c r="M55" s="125">
        <v>44</v>
      </c>
      <c r="N55" s="120">
        <f>SUM(L55:M55)</f>
        <v>44</v>
      </c>
      <c r="O55" s="121">
        <f>J55+N55+K55</f>
        <v>3500</v>
      </c>
      <c r="P55" s="123">
        <f t="shared" si="3"/>
        <v>17.9189189189189</v>
      </c>
      <c r="Q55" s="3">
        <v>3353</v>
      </c>
    </row>
    <row r="56" ht="26.4" customHeight="1" spans="1:16">
      <c r="A56" s="88" t="s">
        <v>102</v>
      </c>
      <c r="B56" s="42"/>
      <c r="C56" s="30">
        <v>3160</v>
      </c>
      <c r="D56" s="30">
        <v>5000</v>
      </c>
      <c r="E56" s="31">
        <f>F56-C56-D56</f>
        <v>5000</v>
      </c>
      <c r="F56" s="30">
        <v>13160</v>
      </c>
      <c r="G56" s="28" t="str">
        <f t="shared" si="1"/>
        <v/>
      </c>
      <c r="H56" s="89" t="s">
        <v>103</v>
      </c>
      <c r="I56" s="9">
        <v>800</v>
      </c>
      <c r="J56" s="9">
        <v>14000</v>
      </c>
      <c r="K56" s="125"/>
      <c r="L56" s="125"/>
      <c r="M56" s="125">
        <v>-13530</v>
      </c>
      <c r="N56" s="120">
        <f>SUM(L56:M56)</f>
        <v>-13530</v>
      </c>
      <c r="O56" s="121">
        <f>J56+N56+K56</f>
        <v>470</v>
      </c>
      <c r="P56" s="123">
        <f t="shared" si="3"/>
        <v>-0.4125</v>
      </c>
    </row>
    <row r="57" ht="26.4" customHeight="1" spans="1:16">
      <c r="A57" s="90" t="s">
        <v>104</v>
      </c>
      <c r="B57" s="42">
        <v>2391</v>
      </c>
      <c r="C57" s="42">
        <v>372</v>
      </c>
      <c r="D57" s="42"/>
      <c r="E57" s="31">
        <f>F57-C57-D57</f>
        <v>0</v>
      </c>
      <c r="F57" s="42">
        <v>372</v>
      </c>
      <c r="G57" s="28">
        <f t="shared" si="1"/>
        <v>-0.844416562107905</v>
      </c>
      <c r="H57" s="59" t="s">
        <v>105</v>
      </c>
      <c r="I57" s="9">
        <v>415</v>
      </c>
      <c r="J57" s="126">
        <f>C58-J37-J54-J56</f>
        <v>725</v>
      </c>
      <c r="K57" s="125">
        <v>5000</v>
      </c>
      <c r="L57" s="125"/>
      <c r="M57" s="125">
        <v>-5000</v>
      </c>
      <c r="N57" s="120">
        <f>SUM(L57:M57)</f>
        <v>-5000</v>
      </c>
      <c r="O57" s="126">
        <f>F58-O37-O54-O56</f>
        <v>725</v>
      </c>
      <c r="P57" s="123">
        <f t="shared" si="3"/>
        <v>0.746987951807229</v>
      </c>
    </row>
    <row r="58" ht="26.4" customHeight="1" spans="1:16">
      <c r="A58" s="91" t="s">
        <v>106</v>
      </c>
      <c r="B58" s="55">
        <f>SUM(B37,B56:B57)</f>
        <v>8487</v>
      </c>
      <c r="C58" s="55">
        <f>SUM(C37,C56:C57)</f>
        <v>74151</v>
      </c>
      <c r="D58" s="55">
        <f>SUM(D37,D56:D57)</f>
        <v>5000</v>
      </c>
      <c r="E58" s="58">
        <f>SUM(E37,E56:E57)</f>
        <v>-60837</v>
      </c>
      <c r="F58" s="55">
        <f>SUM(F37,F56:F57)</f>
        <v>18314</v>
      </c>
      <c r="G58" s="92">
        <f t="shared" si="1"/>
        <v>1.15788853540709</v>
      </c>
      <c r="H58" s="93" t="s">
        <v>107</v>
      </c>
      <c r="I58" s="84">
        <f>SUM(I37,I54,I56:I57)</f>
        <v>9929.32</v>
      </c>
      <c r="J58" s="84">
        <f>SUM(J37,J54,J56:J57)</f>
        <v>74151</v>
      </c>
      <c r="K58" s="84">
        <f>SUM(K37,K55:K57)</f>
        <v>5000</v>
      </c>
      <c r="L58" s="84">
        <f>SUM(L37,L55:L57)</f>
        <v>5026</v>
      </c>
      <c r="M58" s="84">
        <f>SUM(M37,M55:M57)</f>
        <v>-65863</v>
      </c>
      <c r="N58" s="117">
        <f>SUM(N37,N55:N57)</f>
        <v>-60837</v>
      </c>
      <c r="O58" s="84">
        <f>SUM(O37,O54,O56:O57)</f>
        <v>18314</v>
      </c>
      <c r="P58" s="118">
        <f t="shared" si="3"/>
        <v>0.844436477019574</v>
      </c>
    </row>
    <row r="59" ht="26.4" customHeight="1" spans="1:16">
      <c r="A59" s="47" t="s">
        <v>108</v>
      </c>
      <c r="B59" s="55">
        <f>B36+B58</f>
        <v>70554</v>
      </c>
      <c r="C59" s="55">
        <f>C36+C58</f>
        <v>144650</v>
      </c>
      <c r="D59" s="55">
        <f>D36+D58</f>
        <v>5000</v>
      </c>
      <c r="E59" s="58">
        <f>E36+E58</f>
        <v>-61443</v>
      </c>
      <c r="F59" s="55">
        <f t="shared" ref="F59:N59" si="17">F36+F58</f>
        <v>88207</v>
      </c>
      <c r="G59" s="35">
        <f t="shared" si="1"/>
        <v>0.250205516342093</v>
      </c>
      <c r="H59" s="74" t="s">
        <v>109</v>
      </c>
      <c r="I59" s="84">
        <f t="shared" si="17"/>
        <v>79640.32</v>
      </c>
      <c r="J59" s="84">
        <f t="shared" si="17"/>
        <v>144650</v>
      </c>
      <c r="K59" s="84">
        <f t="shared" si="17"/>
        <v>5000</v>
      </c>
      <c r="L59" s="84">
        <f t="shared" si="17"/>
        <v>5446</v>
      </c>
      <c r="M59" s="84">
        <f t="shared" si="17"/>
        <v>-66889</v>
      </c>
      <c r="N59" s="117">
        <f t="shared" si="17"/>
        <v>-61443</v>
      </c>
      <c r="O59" s="121">
        <f>J59+N59+K59</f>
        <v>88207</v>
      </c>
      <c r="P59" s="118">
        <f t="shared" si="3"/>
        <v>0.107567121779521</v>
      </c>
    </row>
    <row r="60" s="1" customFormat="1" ht="13.05" customHeight="1" spans="1:16">
      <c r="A60" s="94"/>
      <c r="B60" s="95"/>
      <c r="C60" s="95"/>
      <c r="D60" s="95"/>
      <c r="E60" s="95"/>
      <c r="F60" s="95"/>
      <c r="G60" s="96"/>
      <c r="H60" s="97"/>
      <c r="I60" s="97"/>
      <c r="J60" s="97"/>
      <c r="K60" s="95"/>
      <c r="L60" s="95"/>
      <c r="M60" s="95"/>
      <c r="N60" s="95"/>
      <c r="O60" s="9"/>
      <c r="P60" s="83"/>
    </row>
    <row r="61" s="2" customFormat="1" ht="26.4" customHeight="1" spans="1:16">
      <c r="A61" s="98" t="s">
        <v>110</v>
      </c>
      <c r="B61" s="99"/>
      <c r="C61" s="99"/>
      <c r="D61" s="99"/>
      <c r="E61" s="99"/>
      <c r="F61" s="99"/>
      <c r="G61" s="100"/>
      <c r="H61" s="101"/>
      <c r="I61" s="101"/>
      <c r="J61" s="101"/>
      <c r="K61" s="137"/>
      <c r="L61" s="137"/>
      <c r="M61" s="137"/>
      <c r="N61" s="99"/>
      <c r="O61" s="9"/>
      <c r="P61" s="83"/>
    </row>
    <row r="62" ht="28.95" customHeight="1" spans="1:16">
      <c r="A62" s="47" t="s">
        <v>111</v>
      </c>
      <c r="B62" s="102">
        <f>SUM(B63:B66)</f>
        <v>447</v>
      </c>
      <c r="C62" s="102">
        <f>SUM(C63:C66)</f>
        <v>434</v>
      </c>
      <c r="D62" s="102"/>
      <c r="E62" s="103">
        <f>SUM(E63:E66)</f>
        <v>6243</v>
      </c>
      <c r="F62" s="102">
        <f>SUM(F63:F66)</f>
        <v>6677</v>
      </c>
      <c r="G62" s="104">
        <f t="shared" ref="G62:G77" si="18">IF(B62=0,"",F62/B62-1)</f>
        <v>13.9373601789709</v>
      </c>
      <c r="H62" s="105" t="s">
        <v>112</v>
      </c>
      <c r="I62" s="138">
        <f>SUM(I63:I70)</f>
        <v>477.19</v>
      </c>
      <c r="J62" s="138">
        <f t="shared" ref="J62:O62" si="19">SUM(J63:J70)</f>
        <v>431</v>
      </c>
      <c r="K62" s="138">
        <f t="shared" si="19"/>
        <v>0</v>
      </c>
      <c r="L62" s="138">
        <f t="shared" si="19"/>
        <v>6272</v>
      </c>
      <c r="M62" s="138">
        <f t="shared" si="19"/>
        <v>-29</v>
      </c>
      <c r="N62" s="138">
        <f t="shared" si="19"/>
        <v>6237</v>
      </c>
      <c r="O62" s="138">
        <f t="shared" si="19"/>
        <v>6668</v>
      </c>
      <c r="P62" s="118">
        <f t="shared" ref="P62:P70" si="20">IF(I62=0,"",O62/I62-1)</f>
        <v>12.9734696871267</v>
      </c>
    </row>
    <row r="63" ht="26.4" customHeight="1" spans="1:16">
      <c r="A63" s="25" t="s">
        <v>113</v>
      </c>
      <c r="B63" s="30">
        <v>343</v>
      </c>
      <c r="C63" s="30">
        <v>300</v>
      </c>
      <c r="D63" s="30"/>
      <c r="E63" s="31">
        <f>F63-C63</f>
        <v>-29</v>
      </c>
      <c r="F63" s="30">
        <v>271</v>
      </c>
      <c r="G63" s="104">
        <f t="shared" si="18"/>
        <v>-0.209912536443149</v>
      </c>
      <c r="H63" s="106" t="s">
        <v>114</v>
      </c>
      <c r="I63" s="69">
        <v>352.56</v>
      </c>
      <c r="J63" s="9">
        <v>300</v>
      </c>
      <c r="K63" s="139"/>
      <c r="L63" s="139"/>
      <c r="M63" s="139">
        <v>-29</v>
      </c>
      <c r="N63" s="140">
        <f t="shared" ref="N63:N70" si="21">O63-J63</f>
        <v>-29</v>
      </c>
      <c r="O63" s="9">
        <v>271</v>
      </c>
      <c r="P63" s="123">
        <f t="shared" si="20"/>
        <v>-0.231336510097572</v>
      </c>
    </row>
    <row r="64" ht="26.4" customHeight="1" spans="1:16">
      <c r="A64" s="25" t="s">
        <v>115</v>
      </c>
      <c r="B64" s="30">
        <v>59</v>
      </c>
      <c r="C64" s="30">
        <v>93</v>
      </c>
      <c r="D64" s="30"/>
      <c r="E64" s="31">
        <f>F64-C64</f>
        <v>6</v>
      </c>
      <c r="F64" s="30">
        <v>99</v>
      </c>
      <c r="G64" s="104">
        <f t="shared" si="18"/>
        <v>0.677966101694915</v>
      </c>
      <c r="H64" s="107" t="s">
        <v>116</v>
      </c>
      <c r="I64" s="69">
        <v>85</v>
      </c>
      <c r="J64" s="9">
        <v>90</v>
      </c>
      <c r="K64" s="139"/>
      <c r="L64" s="139">
        <v>6</v>
      </c>
      <c r="M64" s="139"/>
      <c r="N64" s="140">
        <f t="shared" si="21"/>
        <v>0</v>
      </c>
      <c r="O64" s="9">
        <v>90</v>
      </c>
      <c r="P64" s="123">
        <f t="shared" si="20"/>
        <v>0.0588235294117647</v>
      </c>
    </row>
    <row r="65" ht="26.4" customHeight="1" spans="1:16">
      <c r="A65" s="25" t="s">
        <v>117</v>
      </c>
      <c r="B65" s="30">
        <v>18</v>
      </c>
      <c r="C65" s="30">
        <v>17</v>
      </c>
      <c r="D65" s="30"/>
      <c r="E65" s="31">
        <f>F65-C65</f>
        <v>0</v>
      </c>
      <c r="F65" s="30">
        <v>17</v>
      </c>
      <c r="G65" s="104">
        <f t="shared" si="18"/>
        <v>-0.0555555555555556</v>
      </c>
      <c r="H65" s="29" t="s">
        <v>118</v>
      </c>
      <c r="I65" s="69">
        <v>15.63</v>
      </c>
      <c r="J65" s="9">
        <v>17</v>
      </c>
      <c r="K65" s="139"/>
      <c r="L65" s="139">
        <v>65</v>
      </c>
      <c r="M65" s="139"/>
      <c r="N65" s="140">
        <f t="shared" si="21"/>
        <v>65</v>
      </c>
      <c r="O65" s="9">
        <v>82</v>
      </c>
      <c r="P65" s="123">
        <f t="shared" si="20"/>
        <v>4.24632117722329</v>
      </c>
    </row>
    <row r="66" ht="26.4" customHeight="1" spans="1:16">
      <c r="A66" s="25" t="s">
        <v>119</v>
      </c>
      <c r="B66" s="30">
        <v>27</v>
      </c>
      <c r="C66" s="30">
        <v>24</v>
      </c>
      <c r="D66" s="30"/>
      <c r="E66" s="31">
        <f>F66-C66</f>
        <v>6266</v>
      </c>
      <c r="F66" s="39">
        <v>6290</v>
      </c>
      <c r="G66" s="104">
        <f t="shared" si="18"/>
        <v>231.962962962963</v>
      </c>
      <c r="H66" s="29" t="s">
        <v>120</v>
      </c>
      <c r="I66" s="69">
        <v>24</v>
      </c>
      <c r="J66" s="9">
        <v>24</v>
      </c>
      <c r="K66" s="139"/>
      <c r="L66" s="139"/>
      <c r="M66" s="139"/>
      <c r="N66" s="140">
        <f t="shared" si="21"/>
        <v>0</v>
      </c>
      <c r="O66" s="9">
        <v>24</v>
      </c>
      <c r="P66" s="123">
        <f t="shared" si="20"/>
        <v>0</v>
      </c>
    </row>
    <row r="67" ht="26.4" customHeight="1" spans="1:16">
      <c r="A67" s="144" t="s">
        <v>121</v>
      </c>
      <c r="B67" s="30"/>
      <c r="C67" s="30"/>
      <c r="D67" s="30"/>
      <c r="E67" s="31"/>
      <c r="F67" s="30"/>
      <c r="G67" s="104" t="str">
        <f t="shared" si="18"/>
        <v/>
      </c>
      <c r="H67" s="29" t="s">
        <v>122</v>
      </c>
      <c r="I67" s="69"/>
      <c r="J67" s="9"/>
      <c r="K67" s="139"/>
      <c r="L67" s="139">
        <v>260</v>
      </c>
      <c r="M67" s="139"/>
      <c r="N67" s="140">
        <f t="shared" si="21"/>
        <v>260</v>
      </c>
      <c r="O67" s="9">
        <v>260</v>
      </c>
      <c r="P67" s="123" t="str">
        <f t="shared" si="20"/>
        <v/>
      </c>
    </row>
    <row r="68" ht="26.4" customHeight="1" spans="1:16">
      <c r="A68" s="29" t="s">
        <v>123</v>
      </c>
      <c r="B68" s="30">
        <v>393</v>
      </c>
      <c r="C68" s="30">
        <v>393</v>
      </c>
      <c r="D68" s="30"/>
      <c r="E68" s="31"/>
      <c r="F68" s="30">
        <v>393</v>
      </c>
      <c r="G68" s="104">
        <f t="shared" si="18"/>
        <v>0</v>
      </c>
      <c r="H68" s="29" t="s">
        <v>124</v>
      </c>
      <c r="I68" s="69"/>
      <c r="J68" s="9"/>
      <c r="K68" s="139"/>
      <c r="L68" s="139">
        <v>1</v>
      </c>
      <c r="M68" s="139"/>
      <c r="N68" s="164">
        <f t="shared" si="21"/>
        <v>1</v>
      </c>
      <c r="O68" s="9">
        <v>1</v>
      </c>
      <c r="P68" s="123" t="str">
        <f t="shared" si="20"/>
        <v/>
      </c>
    </row>
    <row r="69" ht="26.4" customHeight="1" spans="1:16">
      <c r="A69" s="145" t="s">
        <v>125</v>
      </c>
      <c r="B69" s="27">
        <f>SUM(B70:B73)</f>
        <v>3476</v>
      </c>
      <c r="C69" s="27">
        <f>SUM(C70:C73)</f>
        <v>3770</v>
      </c>
      <c r="D69" s="27"/>
      <c r="E69" s="27">
        <f>SUM(E70:E73)</f>
        <v>-102</v>
      </c>
      <c r="F69" s="27">
        <f>SUM(F70:F73)</f>
        <v>3668</v>
      </c>
      <c r="G69" s="146">
        <f t="shared" si="18"/>
        <v>0.0552359033371692</v>
      </c>
      <c r="H69" s="29" t="s">
        <v>126</v>
      </c>
      <c r="I69" s="69"/>
      <c r="J69" s="9"/>
      <c r="K69" s="139"/>
      <c r="L69" s="139">
        <v>87</v>
      </c>
      <c r="M69" s="139"/>
      <c r="N69" s="164">
        <f t="shared" si="21"/>
        <v>87</v>
      </c>
      <c r="O69" s="9">
        <v>87</v>
      </c>
      <c r="P69" s="123" t="str">
        <f t="shared" si="20"/>
        <v/>
      </c>
    </row>
    <row r="70" ht="26.4" customHeight="1" spans="1:16">
      <c r="A70" s="29" t="s">
        <v>127</v>
      </c>
      <c r="B70" s="30">
        <v>1935</v>
      </c>
      <c r="C70" s="30">
        <v>2100</v>
      </c>
      <c r="D70" s="30"/>
      <c r="E70" s="31">
        <f t="shared" ref="E70:E76" si="22">F70-C70</f>
        <v>-164</v>
      </c>
      <c r="F70" s="30">
        <v>1936</v>
      </c>
      <c r="G70" s="146">
        <f t="shared" si="18"/>
        <v>0.000516795865633135</v>
      </c>
      <c r="H70" s="29" t="s">
        <v>128</v>
      </c>
      <c r="I70" s="69"/>
      <c r="J70" s="9"/>
      <c r="K70" s="139"/>
      <c r="L70" s="139">
        <v>5853</v>
      </c>
      <c r="M70" s="139"/>
      <c r="N70" s="164">
        <f t="shared" si="21"/>
        <v>5853</v>
      </c>
      <c r="O70" s="9">
        <v>5853</v>
      </c>
      <c r="P70" s="123" t="str">
        <f t="shared" si="20"/>
        <v/>
      </c>
    </row>
    <row r="71" ht="26.4" customHeight="1" spans="1:16">
      <c r="A71" s="147" t="s">
        <v>129</v>
      </c>
      <c r="B71" s="30">
        <v>67</v>
      </c>
      <c r="C71" s="30">
        <v>70</v>
      </c>
      <c r="D71" s="30"/>
      <c r="E71" s="31">
        <f t="shared" si="22"/>
        <v>288</v>
      </c>
      <c r="F71" s="30">
        <v>358</v>
      </c>
      <c r="G71" s="146">
        <f t="shared" si="18"/>
        <v>4.34328358208955</v>
      </c>
      <c r="H71" s="69"/>
      <c r="I71" s="69"/>
      <c r="J71" s="9"/>
      <c r="K71" s="139"/>
      <c r="L71" s="139"/>
      <c r="M71" s="139"/>
      <c r="N71" s="165"/>
      <c r="O71" s="9"/>
      <c r="P71" s="166"/>
    </row>
    <row r="72" ht="26.4" customHeight="1" spans="1:16">
      <c r="A72" s="25" t="s">
        <v>130</v>
      </c>
      <c r="B72" s="63">
        <v>534</v>
      </c>
      <c r="C72" s="63">
        <v>600</v>
      </c>
      <c r="D72" s="63"/>
      <c r="E72" s="31">
        <f t="shared" si="22"/>
        <v>-120</v>
      </c>
      <c r="F72" s="63">
        <v>480</v>
      </c>
      <c r="G72" s="148">
        <f t="shared" si="18"/>
        <v>-0.101123595505618</v>
      </c>
      <c r="H72" s="69"/>
      <c r="I72" s="69"/>
      <c r="J72" s="9"/>
      <c r="K72" s="139"/>
      <c r="L72" s="139"/>
      <c r="M72" s="139"/>
      <c r="N72" s="165"/>
      <c r="O72" s="9"/>
      <c r="P72" s="166"/>
    </row>
    <row r="73" ht="26.4" customHeight="1" spans="1:16">
      <c r="A73" s="149" t="s">
        <v>131</v>
      </c>
      <c r="B73" s="126">
        <f>SUM(B74:B75)</f>
        <v>940</v>
      </c>
      <c r="C73" s="126">
        <f>SUM(C74:C75)</f>
        <v>1000</v>
      </c>
      <c r="D73" s="126"/>
      <c r="E73" s="31">
        <f t="shared" si="22"/>
        <v>-106</v>
      </c>
      <c r="F73" s="126">
        <f>SUM(F74:F75)</f>
        <v>894</v>
      </c>
      <c r="G73" s="126">
        <f t="shared" si="18"/>
        <v>-0.048936170212766</v>
      </c>
      <c r="H73" s="150"/>
      <c r="I73" s="69"/>
      <c r="J73" s="9"/>
      <c r="K73" s="139"/>
      <c r="L73" s="139"/>
      <c r="M73" s="139"/>
      <c r="N73" s="165"/>
      <c r="O73" s="9"/>
      <c r="P73" s="166"/>
    </row>
    <row r="74" ht="26.4" customHeight="1" spans="1:16">
      <c r="A74" s="151" t="s">
        <v>132</v>
      </c>
      <c r="B74" s="9">
        <v>940</v>
      </c>
      <c r="C74" s="9">
        <v>1000</v>
      </c>
      <c r="D74" s="42"/>
      <c r="E74" s="31">
        <f t="shared" si="22"/>
        <v>-331</v>
      </c>
      <c r="F74" s="9">
        <v>669</v>
      </c>
      <c r="G74" s="126">
        <f t="shared" si="18"/>
        <v>-0.288297872340426</v>
      </c>
      <c r="H74" s="150"/>
      <c r="I74" s="69"/>
      <c r="J74" s="9"/>
      <c r="K74" s="139"/>
      <c r="L74" s="139"/>
      <c r="M74" s="139"/>
      <c r="N74" s="165"/>
      <c r="O74" s="9"/>
      <c r="P74" s="166"/>
    </row>
    <row r="75" ht="27" customHeight="1" spans="1:15">
      <c r="A75" s="151" t="s">
        <v>133</v>
      </c>
      <c r="B75" s="152"/>
      <c r="C75" s="153"/>
      <c r="D75" s="154"/>
      <c r="E75" s="31">
        <f t="shared" si="22"/>
        <v>225</v>
      </c>
      <c r="F75" s="155">
        <v>225</v>
      </c>
      <c r="G75" s="156" t="str">
        <f t="shared" si="18"/>
        <v/>
      </c>
      <c r="H75" s="157"/>
      <c r="I75" s="157"/>
      <c r="J75" s="157"/>
      <c r="K75" s="157"/>
      <c r="L75" s="157"/>
      <c r="M75" s="157"/>
      <c r="N75" s="157"/>
      <c r="O75" s="157"/>
    </row>
    <row r="76" ht="27" customHeight="1" spans="1:15">
      <c r="A76" s="151" t="s">
        <v>134</v>
      </c>
      <c r="B76" s="155">
        <v>350</v>
      </c>
      <c r="C76" s="155">
        <v>450</v>
      </c>
      <c r="D76" s="154"/>
      <c r="E76" s="31">
        <f t="shared" si="22"/>
        <v>34</v>
      </c>
      <c r="F76" s="155">
        <v>484</v>
      </c>
      <c r="G76" s="156">
        <f t="shared" si="18"/>
        <v>0.382857142857143</v>
      </c>
      <c r="H76" s="157"/>
      <c r="I76" s="157"/>
      <c r="J76" s="157"/>
      <c r="K76" s="157"/>
      <c r="L76" s="157"/>
      <c r="M76" s="157"/>
      <c r="N76" s="157"/>
      <c r="O76" s="157"/>
    </row>
    <row r="77" ht="27" customHeight="1" spans="1:15">
      <c r="A77" s="158" t="s">
        <v>135</v>
      </c>
      <c r="B77" s="159">
        <f>SUM(B68:B69,B76)</f>
        <v>4219</v>
      </c>
      <c r="C77" s="159">
        <f>SUM(C68:C69,C76)</f>
        <v>4613</v>
      </c>
      <c r="D77" s="160"/>
      <c r="E77" s="161">
        <f>SUM(E68:E69,E76)</f>
        <v>-68</v>
      </c>
      <c r="F77" s="159">
        <f>SUM(F68:F69,F76)</f>
        <v>4545</v>
      </c>
      <c r="G77" s="156">
        <f t="shared" si="18"/>
        <v>0.0772694951410287</v>
      </c>
      <c r="H77" s="157"/>
      <c r="I77" s="157"/>
      <c r="J77" s="157"/>
      <c r="K77" s="157"/>
      <c r="L77" s="157"/>
      <c r="M77" s="157"/>
      <c r="N77" s="157"/>
      <c r="O77" s="157"/>
    </row>
    <row r="78" ht="27" customHeight="1" spans="1:15">
      <c r="A78" s="162" t="s">
        <v>136</v>
      </c>
      <c r="B78" s="155"/>
      <c r="C78" s="155"/>
      <c r="D78" s="153"/>
      <c r="E78" s="153"/>
      <c r="F78" s="153"/>
      <c r="G78" s="153"/>
      <c r="H78" s="157"/>
      <c r="I78" s="157"/>
      <c r="J78" s="157"/>
      <c r="K78" s="157"/>
      <c r="L78" s="157"/>
      <c r="M78" s="157"/>
      <c r="N78" s="157"/>
      <c r="O78" s="157"/>
    </row>
    <row r="79" ht="27" customHeight="1" spans="1:15">
      <c r="A79" s="162" t="s">
        <v>137</v>
      </c>
      <c r="B79" s="155">
        <v>13323</v>
      </c>
      <c r="C79" s="155">
        <v>3323</v>
      </c>
      <c r="D79" s="153"/>
      <c r="E79" s="155">
        <v>-2000</v>
      </c>
      <c r="F79" s="155">
        <v>1323</v>
      </c>
      <c r="G79" s="153"/>
      <c r="H79" s="157"/>
      <c r="I79" s="157"/>
      <c r="J79" s="157"/>
      <c r="K79" s="157"/>
      <c r="L79" s="157"/>
      <c r="M79" s="157"/>
      <c r="N79" s="157"/>
      <c r="O79" s="157"/>
    </row>
    <row r="80" ht="27" customHeight="1" spans="1:15">
      <c r="A80" s="163" t="s">
        <v>138</v>
      </c>
      <c r="B80" s="163"/>
      <c r="C80" s="163"/>
      <c r="D80" s="163"/>
      <c r="E80" s="163"/>
      <c r="F80" s="163"/>
      <c r="G80" s="163"/>
      <c r="H80" s="163"/>
      <c r="I80" s="157"/>
      <c r="J80" s="157"/>
      <c r="K80" s="157"/>
      <c r="L80" s="157"/>
      <c r="M80" s="157"/>
      <c r="N80" s="157"/>
      <c r="O80" s="157"/>
    </row>
    <row r="81" ht="27" customHeight="1" spans="1:15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</row>
    <row r="82" ht="27" customHeight="1" spans="1:15">
      <c r="A82" s="157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</row>
    <row r="83" ht="27" customHeight="1" spans="1:15">
      <c r="A83" s="157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</row>
    <row r="84" ht="27" customHeight="1" spans="1:15">
      <c r="A84" s="157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</row>
    <row r="85" ht="27" customHeight="1" spans="1:15">
      <c r="A85" s="157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</row>
    <row r="86" ht="27" customHeight="1" spans="1:15">
      <c r="A86" s="157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</row>
    <row r="87" ht="27" customHeight="1" spans="1:15">
      <c r="A87" s="157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</row>
    <row r="88" ht="27" customHeight="1" spans="1:15">
      <c r="A88" s="157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</row>
    <row r="89" ht="27" customHeight="1" spans="1:15">
      <c r="A89" s="157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</row>
    <row r="90" ht="27" customHeight="1" spans="1:15">
      <c r="A90" s="157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</row>
    <row r="91" ht="27" customHeight="1" spans="1:15">
      <c r="A91" s="157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</row>
    <row r="92" ht="27" customHeight="1" spans="1:15">
      <c r="A92" s="157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</row>
    <row r="93" ht="27" customHeight="1" spans="1:15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</row>
    <row r="94" ht="27" customHeight="1" spans="1:15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</row>
    <row r="95" ht="27" customHeight="1" spans="1:15">
      <c r="A95" s="157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</row>
    <row r="96" ht="27" customHeight="1" spans="1:15">
      <c r="A96" s="157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</row>
    <row r="97" ht="27" customHeight="1" spans="1:15">
      <c r="A97" s="157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</row>
    <row r="98" ht="27" customHeight="1" spans="1:15">
      <c r="A98" s="157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</row>
    <row r="99" ht="27" customHeight="1" spans="1:15">
      <c r="A99" s="157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</row>
    <row r="100" ht="27" customHeight="1" spans="1:15">
      <c r="A100" s="157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</row>
    <row r="101" ht="27" customHeight="1" spans="1:15">
      <c r="A101" s="157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</row>
    <row r="102" ht="27" customHeight="1" spans="1:15">
      <c r="A102" s="157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</row>
    <row r="103" ht="27" customHeight="1" spans="1:15">
      <c r="A103" s="157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</row>
    <row r="104" ht="27" customHeight="1" spans="1:15">
      <c r="A104" s="157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</row>
    <row r="105" ht="27" customHeight="1" spans="1:15">
      <c r="A105" s="157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</row>
    <row r="106" ht="27" customHeight="1" spans="1:15">
      <c r="A106" s="157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</row>
    <row r="107" ht="27" customHeight="1" spans="1:15">
      <c r="A107" s="157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</row>
    <row r="108" ht="27" customHeight="1" spans="1:15">
      <c r="A108" s="157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</row>
    <row r="109" ht="27" customHeight="1" spans="1:15">
      <c r="A109" s="157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</row>
    <row r="110" ht="27" customHeight="1" spans="1:15">
      <c r="A110" s="157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</row>
    <row r="111" ht="27" customHeight="1" spans="1:15">
      <c r="A111" s="157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</row>
    <row r="112" ht="27" customHeight="1" spans="1:15">
      <c r="A112" s="157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</row>
    <row r="113" ht="27" customHeight="1" spans="1:15">
      <c r="A113" s="157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</row>
    <row r="114" ht="27" customHeight="1" spans="1:15">
      <c r="A114" s="157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</row>
    <row r="115" ht="27" customHeight="1" spans="1:15">
      <c r="A115" s="157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</row>
    <row r="116" ht="27" customHeight="1" spans="1:15">
      <c r="A116" s="157"/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</row>
    <row r="117" ht="27" customHeight="1" spans="1:15">
      <c r="A117" s="157"/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</row>
    <row r="118" ht="27" customHeight="1" spans="1:15">
      <c r="A118" s="157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</row>
    <row r="119" ht="27" customHeight="1" spans="1:15">
      <c r="A119" s="157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</row>
    <row r="120" ht="27" customHeight="1" spans="1:15">
      <c r="A120" s="157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</row>
    <row r="121" ht="27" customHeight="1" spans="1:15">
      <c r="A121" s="157"/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</row>
    <row r="122" ht="27" customHeight="1" spans="1:15">
      <c r="A122" s="157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</row>
    <row r="123" ht="27" customHeight="1" spans="1:15">
      <c r="A123" s="157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</row>
    <row r="124" ht="27" customHeight="1" spans="1:15">
      <c r="A124" s="157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</row>
    <row r="125" ht="27" customHeight="1" spans="1:15">
      <c r="A125" s="157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</row>
    <row r="126" ht="27" customHeight="1" spans="1:15">
      <c r="A126" s="157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</row>
    <row r="127" ht="27" customHeight="1" spans="1:15">
      <c r="A127" s="157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</row>
    <row r="128" ht="27" customHeight="1" spans="1:15">
      <c r="A128" s="157"/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</row>
  </sheetData>
  <sheetProtection formatCells="0" formatColumns="0" formatRows="0" insertRows="0" insertColumns="0" autoFilter="0" pivotTables="0"/>
  <mergeCells count="14">
    <mergeCell ref="A1:P1"/>
    <mergeCell ref="A80:H80"/>
    <mergeCell ref="A3:A5"/>
    <mergeCell ref="B3:B5"/>
    <mergeCell ref="C3:C5"/>
    <mergeCell ref="D3:D5"/>
    <mergeCell ref="E3:E5"/>
    <mergeCell ref="H3:H5"/>
    <mergeCell ref="I3:I5"/>
    <mergeCell ref="J3:J5"/>
    <mergeCell ref="K3:K5"/>
    <mergeCell ref="L3:N4"/>
    <mergeCell ref="O3:P4"/>
    <mergeCell ref="F3:G4"/>
  </mergeCells>
  <printOptions horizontalCentered="1"/>
  <pageMargins left="0.393055555555556" right="0.16875" top="0.393055555555556" bottom="0.401388888888889" header="0.16875" footer="0.156944444444444"/>
  <pageSetup paperSize="8" scale="60" orientation="landscape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</cp:lastModifiedBy>
  <dcterms:created xsi:type="dcterms:W3CDTF">2021-11-04T08:48:00Z</dcterms:created>
  <dcterms:modified xsi:type="dcterms:W3CDTF">2021-11-05T08:40:24Z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