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850" tabRatio="947" activeTab="15"/>
  </bookViews>
  <sheets>
    <sheet name="封面" sheetId="8" r:id="rId1"/>
    <sheet name="目录" sheetId="9" r:id="rId2"/>
    <sheet name="第一部分 概况" sheetId="10" r:id="rId3"/>
    <sheet name="第二部分 2018年部门预算表" sheetId="11" r:id="rId4"/>
    <sheet name="表1" sheetId="12" r:id="rId5"/>
    <sheet name="表2" sheetId="13" r:id="rId6"/>
    <sheet name="表3" sheetId="14" r:id="rId7"/>
    <sheet name="表4" sheetId="15" r:id="rId8"/>
    <sheet name="表5" sheetId="3" r:id="rId9"/>
    <sheet name="表6" sheetId="4" r:id="rId10"/>
    <sheet name="表7" sheetId="5" r:id="rId11"/>
    <sheet name="表8" sheetId="16" r:id="rId12"/>
    <sheet name="表9" sheetId="7" r:id="rId13"/>
    <sheet name="表10" sheetId="17" r:id="rId14"/>
    <sheet name="表11" sheetId="18" r:id="rId15"/>
    <sheet name="第三部分  名词解释" sheetId="20" r:id="rId16"/>
    <sheet name="Sheet1" sheetId="21" r:id="rId17"/>
  </sheets>
  <definedNames>
    <definedName name="_xlnm.Print_Titles" localSheetId="9">表6!$1:$4</definedName>
    <definedName name="_xlnm.Print_Titles" localSheetId="10">表7!$1:$4</definedName>
  </definedNames>
  <calcPr calcId="125725"/>
</workbook>
</file>

<file path=xl/calcChain.xml><?xml version="1.0" encoding="utf-8"?>
<calcChain xmlns="http://schemas.openxmlformats.org/spreadsheetml/2006/main">
  <c r="C6" i="7"/>
  <c r="B6" i="16"/>
  <c r="B8"/>
  <c r="C37" i="5"/>
  <c r="C30"/>
  <c r="C9"/>
  <c r="C53" i="4"/>
  <c r="C6"/>
  <c r="C18"/>
  <c r="C41"/>
  <c r="AH8" i="21"/>
  <c r="AQ8"/>
  <c r="AC8"/>
  <c r="AM8"/>
  <c r="AG8"/>
  <c r="AK8"/>
  <c r="BC8"/>
  <c r="BA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BS8"/>
  <c r="AB8"/>
  <c r="BT8"/>
  <c r="BQ8"/>
  <c r="BQ9"/>
  <c r="BQ10"/>
  <c r="BQ11"/>
  <c r="BQ12"/>
  <c r="BQ13"/>
  <c r="BQ14"/>
  <c r="BQ15"/>
  <c r="BQ16"/>
  <c r="BQ17"/>
  <c r="BQ18"/>
  <c r="BQ19"/>
  <c r="BQ20"/>
  <c r="BQ21"/>
  <c r="BQ22"/>
  <c r="BQ23"/>
  <c r="BQ24"/>
  <c r="P9"/>
  <c r="P10"/>
  <c r="P11"/>
  <c r="P12"/>
  <c r="P13"/>
  <c r="P14"/>
  <c r="P15"/>
  <c r="P16"/>
  <c r="P17"/>
  <c r="P18"/>
  <c r="P19"/>
  <c r="P20"/>
  <c r="P21"/>
  <c r="P22"/>
  <c r="P23"/>
  <c r="P24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E6"/>
  <c r="D7"/>
  <c r="D6"/>
  <c r="BQ7"/>
  <c r="BD7"/>
  <c r="AO7"/>
  <c r="AN7"/>
  <c r="AT7"/>
  <c r="AR7" s="1"/>
  <c r="AF7"/>
  <c r="AQ7"/>
  <c r="O7"/>
  <c r="L7"/>
  <c r="M7"/>
  <c r="J7"/>
  <c r="H7"/>
  <c r="E7"/>
  <c r="K7"/>
  <c r="I7"/>
  <c r="O6"/>
  <c r="L6"/>
  <c r="M6"/>
  <c r="K6"/>
  <c r="J6"/>
  <c r="I6"/>
  <c r="H6"/>
  <c r="D13" i="18"/>
  <c r="C12"/>
  <c r="B12" s="1"/>
  <c r="C11"/>
  <c r="B11" s="1"/>
  <c r="C10"/>
  <c r="B10" s="1"/>
  <c r="C9"/>
  <c r="B9" s="1"/>
  <c r="C8"/>
  <c r="B8"/>
  <c r="C7"/>
  <c r="B7"/>
  <c r="C6"/>
  <c r="B6"/>
  <c r="D10" i="17"/>
  <c r="C9"/>
  <c r="B9" s="1"/>
  <c r="C8"/>
  <c r="B8" s="1"/>
  <c r="C7"/>
  <c r="B7" s="1"/>
  <c r="C6"/>
  <c r="B6" s="1"/>
  <c r="C6" i="5"/>
  <c r="C50" i="4"/>
  <c r="C43"/>
  <c r="D11" i="15"/>
  <c r="B11"/>
  <c r="B10" i="14"/>
  <c r="B5"/>
  <c r="B18" i="13"/>
  <c r="B24" s="1"/>
  <c r="B13"/>
  <c r="B10"/>
  <c r="D18" i="12"/>
  <c r="B18"/>
  <c r="D17"/>
  <c r="B17"/>
  <c r="D16"/>
  <c r="B16"/>
  <c r="B12"/>
  <c r="B11"/>
  <c r="B14" s="1"/>
  <c r="B20" s="1"/>
  <c r="B10"/>
  <c r="B9"/>
  <c r="D8"/>
  <c r="D14" s="1"/>
  <c r="D20" s="1"/>
  <c r="B8"/>
  <c r="B7"/>
  <c r="C13" i="18" l="1"/>
  <c r="B13"/>
  <c r="B10" i="17"/>
  <c r="C10"/>
  <c r="C5" i="5"/>
  <c r="C5" i="4"/>
  <c r="B17" i="14"/>
  <c r="B23" s="1"/>
  <c r="AR8" i="21"/>
  <c r="P8"/>
  <c r="B7"/>
  <c r="P7"/>
  <c r="B6"/>
</calcChain>
</file>

<file path=xl/sharedStrings.xml><?xml version="1.0" encoding="utf-8"?>
<sst xmlns="http://schemas.openxmlformats.org/spreadsheetml/2006/main" count="978" uniqueCount="454">
  <si>
    <t>附件1：</t>
  </si>
  <si>
    <t>2019年</t>
  </si>
  <si>
    <t>中山市公安局大涌分局部门预算</t>
  </si>
  <si>
    <t>目录</t>
  </si>
  <si>
    <t>第一部分  部门概况</t>
  </si>
  <si>
    <t>一、部门主要职责</t>
  </si>
  <si>
    <t>二、部门预算单位构成及机构设置</t>
  </si>
  <si>
    <r>
      <t xml:space="preserve">第二部分  </t>
    </r>
    <r>
      <rPr>
        <b/>
        <u/>
        <sz val="16"/>
        <color theme="1"/>
        <rFont val="宋体"/>
        <charset val="134"/>
      </rPr>
      <t xml:space="preserve"> 2019 </t>
    </r>
    <r>
      <rPr>
        <b/>
        <sz val="16"/>
        <color theme="1"/>
        <rFont val="宋体"/>
        <charset val="134"/>
      </rPr>
      <t>年部门预算表</t>
    </r>
  </si>
  <si>
    <t>一、收支总体情况表</t>
  </si>
  <si>
    <t>二、收入总体情况表</t>
  </si>
  <si>
    <t>三、支出总体情况表</t>
  </si>
  <si>
    <t>四、财政拨款收支总体情况表</t>
  </si>
  <si>
    <t>五、一般公共预算支出表（按功能分类科目）</t>
  </si>
  <si>
    <t>六、一般公共预算基本支出表（按支出经济分类科目）</t>
  </si>
  <si>
    <t>七、一般公共预算项目支出表（按支出经济分类科目）</t>
  </si>
  <si>
    <t>八、一般公共预算安排的行政经费及“三公”经费预算表</t>
  </si>
  <si>
    <t>九、政府性基金预算支出表</t>
  </si>
  <si>
    <t>十、部门预算基本支出预算表</t>
  </si>
  <si>
    <t>十一、部门预算项目支出及其他支出预算表</t>
  </si>
  <si>
    <t>第三部分 名词解释</t>
  </si>
  <si>
    <t>第一部分  中山市公安局大涌分局概况</t>
  </si>
  <si>
    <t>一、主要职责</t>
  </si>
  <si>
    <t xml:space="preserve">    中山市公安局大涌分局是主管治安工作的职能部门。主要职责：维护国家安全，维护社会治安秩序，保护公民的人身安全、人身自由和合法财产，保护公共财产，预防、制止和惩治违法犯罪活动，保障改革开放和社会主义现代化建设的顺利进行。</t>
  </si>
  <si>
    <t>二、机构设置</t>
  </si>
  <si>
    <t xml:space="preserve">   （一）本部门下属单位具体包括：1、执法勤务机构：指挥中心（加挂办公室牌子）、治安大队、国保大队、刑侦大队、巡警大队、交警大队；
2、综合管理机构：政工监督室（加挂监察室、督察大队牌子）、法制室；
3、派出所：旗山派出所、旗南派出所、旗北派出所
</t>
  </si>
  <si>
    <t>第二部分 2019年部门预算表</t>
  </si>
  <si>
    <t>表1</t>
  </si>
  <si>
    <t>收支总体情况表</t>
  </si>
  <si>
    <t>单位名称：中山市公安局大涌分局</t>
  </si>
  <si>
    <t>单位：万元</t>
  </si>
  <si>
    <t>收入</t>
  </si>
  <si>
    <t>支出</t>
  </si>
  <si>
    <t>项目</t>
  </si>
  <si>
    <t>2019年预算</t>
  </si>
  <si>
    <t>一、财政拨款</t>
  </si>
  <si>
    <t>一、基本支出</t>
  </si>
  <si>
    <t xml:space="preserve">   一般公共预算</t>
  </si>
  <si>
    <t>二、项目支出</t>
  </si>
  <si>
    <t xml:space="preserve">  政府性基金预算</t>
  </si>
  <si>
    <t>三、事业单位经营支出</t>
  </si>
  <si>
    <t xml:space="preserve">  国有资本经营预算</t>
  </si>
  <si>
    <t xml:space="preserve">  社会保险基金预算</t>
  </si>
  <si>
    <t>二、财政专户拨款</t>
  </si>
  <si>
    <t>三、其他资金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</si>
  <si>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</si>
  <si>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</si>
  <si>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</si>
  <si>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</si>
  <si>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</si>
  <si>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</si>
  <si>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</si>
  <si>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</si>
  <si>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收入合计</t>
  </si>
  <si>
    <t>支出总计</t>
  </si>
  <si>
    <t>表2</t>
  </si>
  <si>
    <t>收入总体情况表</t>
  </si>
  <si>
    <t xml:space="preserve">  教育收费</t>
  </si>
  <si>
    <t xml:space="preserve">  其他财政收入拨款</t>
  </si>
  <si>
    <t xml:space="preserve">  事业收入</t>
  </si>
  <si>
    <t xml:space="preserve">  事业单位经营收入</t>
  </si>
  <si>
    <t xml:space="preserve">  其他收入</t>
  </si>
  <si>
    <t>表3</t>
  </si>
  <si>
    <t>支出总体情况表</t>
  </si>
  <si>
    <t xml:space="preserve">  工资福利支出</t>
  </si>
  <si>
    <t xml:space="preserve">  商品和服务支出</t>
  </si>
  <si>
    <t xml:space="preserve">  对个人和家庭的补助</t>
  </si>
  <si>
    <t xml:space="preserve">  资本性支出</t>
  </si>
  <si>
    <t>表4</t>
  </si>
  <si>
    <t>财政拨款总体情况表</t>
  </si>
  <si>
    <t>一、一般公共预算</t>
  </si>
  <si>
    <t>二、政府性基金预算</t>
  </si>
  <si>
    <t>三、国有资本经营预算</t>
  </si>
  <si>
    <t>四、社会保障基金预算</t>
  </si>
  <si>
    <t>表5</t>
  </si>
  <si>
    <t>一般公共预算支出表（按功能分类科目）</t>
  </si>
  <si>
    <t>单位：元</t>
  </si>
  <si>
    <t>科目编码</t>
  </si>
  <si>
    <t>科目名称</t>
  </si>
  <si>
    <t>小计</t>
  </si>
  <si>
    <t>基本支出</t>
  </si>
  <si>
    <t>项目支出</t>
  </si>
  <si>
    <t>合计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</si>
  <si>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</si>
  <si>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</si>
  <si>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</si>
  <si>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</si>
  <si>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</si>
  <si>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>公共安全支出</t>
  </si>
  <si>
    <t xml:space="preserve">  20402</t>
  </si>
  <si>
    <t xml:space="preserve">  公安</t>
  </si>
  <si>
    <t xml:space="preserve">    2040201</t>
  </si>
  <si>
    <t xml:space="preserve">    2040204</t>
  </si>
  <si>
    <t>治安管理</t>
  </si>
  <si>
    <t xml:space="preserve">    2040206</t>
  </si>
  <si>
    <t xml:space="preserve">  刑事侦查</t>
  </si>
  <si>
    <t xml:space="preserve">    2040212</t>
  </si>
  <si>
    <t xml:space="preserve">    道路交通管理</t>
  </si>
  <si>
    <t xml:space="preserve">    2040215</t>
  </si>
  <si>
    <t>居民身份证管理</t>
  </si>
  <si>
    <t xml:space="preserve">  20408</t>
  </si>
  <si>
    <t xml:space="preserve">  强制隔离戒毒</t>
  </si>
  <si>
    <t xml:space="preserve">    2040804</t>
  </si>
  <si>
    <t xml:space="preserve">    强制隔离戒毒人员生活</t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</si>
  <si>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</si>
  <si>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</si>
  <si>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</si>
  <si>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</si>
  <si>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</si>
  <si>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</si>
  <si>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</si>
  <si>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</si>
  <si>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</si>
  <si>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</si>
  <si>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</si>
  <si>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</si>
  <si>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</si>
  <si>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</si>
  <si>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</si>
  <si>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</si>
  <si>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</si>
  <si>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</si>
  <si>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</si>
  <si>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</si>
  <si>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</si>
  <si>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</si>
  <si>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</si>
  <si>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</si>
  <si>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</si>
  <si>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</si>
  <si>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[501]机关工资福利支出</t>
  </si>
  <si>
    <t>[301]工资福利支出</t>
  </si>
  <si>
    <t>[50101]工资奖金津补贴</t>
  </si>
  <si>
    <t>[30101]基本工资</t>
  </si>
  <si>
    <t>[30102]津贴补贴</t>
  </si>
  <si>
    <t>[30103]奖金</t>
  </si>
  <si>
    <t>[50199]其他工资福利支出</t>
  </si>
  <si>
    <t>[30106]伙食补助费</t>
  </si>
  <si>
    <t>[50102]社会保障费</t>
  </si>
  <si>
    <t>[30108]机关事业单位基本养老保险缴费</t>
  </si>
  <si>
    <t>[30109]职业年金缴费</t>
  </si>
  <si>
    <t>[30110]职工基本医疗保险缴费</t>
  </si>
  <si>
    <t>[30111]公务员医疗补助缴费</t>
  </si>
  <si>
    <t>[30112]其他社会保障缴费</t>
  </si>
  <si>
    <t>[50103]住房公积金</t>
  </si>
  <si>
    <t>[30113]住房公积金</t>
  </si>
  <si>
    <t>[30199]其他工资福利支出</t>
  </si>
  <si>
    <t>[502]机关商品和服务支出</t>
  </si>
  <si>
    <t>[302]商品和服务支出</t>
  </si>
  <si>
    <t>[50201]办公经费</t>
  </si>
  <si>
    <t>[30201]办公费</t>
  </si>
  <si>
    <t>[30202]印刷费</t>
  </si>
  <si>
    <t>[30204]手续费</t>
  </si>
  <si>
    <t>[30205]水费</t>
  </si>
  <si>
    <t>[30206]电费</t>
  </si>
  <si>
    <t>[30207]邮电费</t>
  </si>
  <si>
    <t>[30209]物业管理费</t>
  </si>
  <si>
    <t>[30211]差旅费</t>
  </si>
  <si>
    <t>[30214]租赁费</t>
  </si>
  <si>
    <t>[30228]工会经费</t>
  </si>
  <si>
    <t>[30229]福利费</t>
  </si>
  <si>
    <t>[30239]其他交通费用</t>
  </si>
  <si>
    <t>[50202]会议费</t>
  </si>
  <si>
    <t>[30215]会议费</t>
  </si>
  <si>
    <t>[50203]培训费</t>
  </si>
  <si>
    <t>[30216]培训费</t>
  </si>
  <si>
    <t>[50205]委托业务费</t>
  </si>
  <si>
    <t>[30203]咨询费</t>
  </si>
  <si>
    <t>[30226]劳务费</t>
  </si>
  <si>
    <t>[30227]委托业务费</t>
  </si>
  <si>
    <t>[50206]公务接待费</t>
  </si>
  <si>
    <t>[30217]公务接待费</t>
  </si>
  <si>
    <t>[50207]因公出国（境）费用</t>
  </si>
  <si>
    <t>[30212]因公出国（境）费用</t>
  </si>
  <si>
    <t>[50208]公务用车运行维护费</t>
  </si>
  <si>
    <t>[30231]公务用车运行维护费</t>
  </si>
  <si>
    <t>[50209]维修（护）费</t>
  </si>
  <si>
    <t>[30213]维修（护）费</t>
  </si>
  <si>
    <t>[50299]其他商品和服务支出</t>
  </si>
  <si>
    <t>[30299]其他商品和服务支出</t>
  </si>
  <si>
    <t>[503]机关资本性支出（一）</t>
  </si>
  <si>
    <t>[310]资本性支出</t>
  </si>
  <si>
    <t>[50306]设备购置</t>
  </si>
  <si>
    <t>[31002]办公设备购置</t>
  </si>
  <si>
    <t>[505]对事业单位经常性补助</t>
  </si>
  <si>
    <t>[50501]工资福利支出</t>
  </si>
  <si>
    <t>[30112]绩效工资</t>
  </si>
  <si>
    <t>[30106]其他工资福利支出</t>
  </si>
  <si>
    <t>[50502]商品和服务支出</t>
  </si>
  <si>
    <t>[509]对个人和家庭的补助</t>
  </si>
  <si>
    <t>[303]对个人和家庭的补助</t>
  </si>
  <si>
    <t>[50901]社会福利和救助</t>
  </si>
  <si>
    <t>[30304]抚恤金</t>
  </si>
  <si>
    <t>[30305]生活补助</t>
  </si>
  <si>
    <t>[30307]医疗费补助</t>
  </si>
  <si>
    <t>[30309]奖励金</t>
  </si>
  <si>
    <t>[50905]离退休费</t>
  </si>
  <si>
    <t>[30301]离休费</t>
  </si>
  <si>
    <t>[30302]退休费</t>
  </si>
  <si>
    <t>[50999]其他对个人和家庭的补助</t>
  </si>
  <si>
    <t>[30399]其他对个人和家庭的补助</t>
  </si>
  <si>
    <t>表7</t>
  </si>
  <si>
    <t>一般公共预算项目支出情况表（按支出经济分类科目）</t>
  </si>
  <si>
    <t>[30240]税金及附加费用</t>
  </si>
  <si>
    <t>[50204]专用材料购置费</t>
  </si>
  <si>
    <t>[30224]被装购置费</t>
  </si>
  <si>
    <t>[30218]专用材料费</t>
  </si>
  <si>
    <t>[50301]房屋建筑物购建</t>
  </si>
  <si>
    <t>[31001]房屋建筑物购建</t>
  </si>
  <si>
    <t>[50399]其他资本性支出</t>
  </si>
  <si>
    <t>[31019]其他交通工具购置</t>
  </si>
  <si>
    <t>[50302]基础设施建设</t>
  </si>
  <si>
    <t>[31005]基础设施建设</t>
  </si>
  <si>
    <t>[31003]专用设备购置</t>
  </si>
  <si>
    <t>表8</t>
  </si>
  <si>
    <t>一般公共预算安排的行政经费及“三公”经费预算表</t>
  </si>
  <si>
    <t>行政经费</t>
  </si>
  <si>
    <t>“三公”经费</t>
  </si>
  <si>
    <t xml:space="preserve">    其中：（一）因公出国（境）支出</t>
  </si>
  <si>
    <t xml:space="preserve">          （二）公务用车购置及运行维护支出</t>
  </si>
  <si>
    <t xml:space="preserve">               1.公务用车购置</t>
  </si>
  <si>
    <t xml:space="preserve">               2.公务用车运行维护费</t>
  </si>
  <si>
    <t xml:space="preserve">          （三）公务接待支出</t>
  </si>
  <si>
    <t>备注：</t>
  </si>
  <si>
    <t>1、行政经费包括：（1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2）一般行政管理项目支出。具体包括出国费、招待费、会议费、办公用房维修租赁、购置费（包括设备、计算机、车辆等）、干部上述非行政单位不纳入统计范围。</t>
  </si>
  <si>
    <t>2、“三公”经费包括因公出国（境）经费、公务用车购置及运行维护费和公务接待费。其中：因公出国（境）经费指行政事业单位工作人员公务出国（境）的住宿费、差旅费、伙食补助费、杂费、培训费等支出；公务用车购置及运行维护费指行政事业单位公务用车购置费、公务用车租用费、燃料费、维修费、过桥过路费、保险费等支出；公务接待费指行政事业单位按规定开支的各类公务接待（外宾接待）费用。</t>
  </si>
  <si>
    <t>表9</t>
  </si>
  <si>
    <t>2018年政府性基金预算支出情况表</t>
  </si>
  <si>
    <t>功能科目名称</t>
  </si>
  <si>
    <t>表10</t>
  </si>
  <si>
    <t>2019年部门预算基本支出预算表</t>
  </si>
  <si>
    <t>支出项目类别          （资金使用单位）</t>
  </si>
  <si>
    <t>总计</t>
  </si>
  <si>
    <t>财政拨款</t>
  </si>
  <si>
    <t>财政专户拨款</t>
  </si>
  <si>
    <t>其他资金</t>
  </si>
  <si>
    <t>一般公共预算</t>
  </si>
  <si>
    <t>政府性基金</t>
  </si>
  <si>
    <t>国有资本经营预算</t>
  </si>
  <si>
    <t>社会保险基金预算</t>
  </si>
  <si>
    <t>工资福利支出</t>
  </si>
  <si>
    <t>商品和服务支出</t>
  </si>
  <si>
    <t>对个人和家庭的补助</t>
  </si>
  <si>
    <t>资本性支出</t>
  </si>
  <si>
    <t>表11</t>
  </si>
  <si>
    <t>2019年部门预算项目支出及其他支出预算表</t>
  </si>
  <si>
    <t>绩效目标</t>
  </si>
  <si>
    <t>行政运行(公共安全支出)</t>
  </si>
  <si>
    <t>刑事侦查</t>
  </si>
  <si>
    <t>道路交通管理</t>
  </si>
  <si>
    <t>行政运行(一般公共服务支出)</t>
  </si>
  <si>
    <t>强制隔离戒毒人员生活</t>
  </si>
  <si>
    <t>第三部分   名词解释</t>
  </si>
  <si>
    <t xml:space="preserve">    （说明：本项为必须公开内容，可解释本部门预算特有的较为专业的名词，或是财政预算编制方面的名词。）</t>
  </si>
  <si>
    <t xml:space="preserve">    （一）</t>
  </si>
  <si>
    <t xml:space="preserve">    （二）</t>
  </si>
  <si>
    <t/>
  </si>
  <si>
    <t>资本性支出（基本建设）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</si>
  <si>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</si>
  <si>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</si>
  <si>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</si>
  <si>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</si>
  <si>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</si>
  <si>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</si>
  <si>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</si>
  <si>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</si>
  <si>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</si>
  <si>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</si>
  <si>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</si>
  <si>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</si>
  <si>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</si>
  <si>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</si>
  <si>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</si>
  <si>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</si>
  <si>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</si>
  <si>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</si>
  <si>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</si>
  <si>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</si>
  <si>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</si>
  <si>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</si>
  <si>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</si>
  <si>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</si>
  <si>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</si>
  <si>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</si>
  <si>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</si>
  <si>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</si>
  <si>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</si>
  <si>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</si>
  <si>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</si>
  <si>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</si>
  <si>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</si>
  <si>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</si>
  <si>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</si>
  <si>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</si>
  <si>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</si>
  <si>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</si>
  <si>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</si>
  <si>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</si>
  <si>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</si>
  <si>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</si>
  <si>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</si>
  <si>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</si>
  <si>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</si>
  <si>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</si>
  <si>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</si>
  <si>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</si>
  <si>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</si>
  <si>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</si>
  <si>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</si>
  <si>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</si>
  <si>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</si>
  <si>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</si>
  <si>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其他个人和家庭的补助支出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</si>
  <si>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</si>
  <si>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</si>
  <si>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</si>
  <si>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</si>
  <si>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</si>
  <si>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</si>
  <si>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</si>
  <si>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</si>
  <si>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</si>
  <si>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</si>
  <si>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</si>
  <si>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</si>
  <si>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</si>
  <si>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</si>
  <si>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</si>
  <si>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</si>
  <si>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</si>
  <si>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</si>
  <si>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</si>
  <si>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</si>
  <si>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</si>
  <si>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</si>
  <si>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</si>
  <si>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</si>
  <si>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</si>
  <si>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</si>
  <si>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</si>
  <si>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</si>
  <si>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</si>
  <si>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</si>
  <si>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</si>
  <si>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</si>
  <si>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</si>
  <si>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</si>
  <si>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</si>
  <si>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</si>
  <si>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</si>
  <si>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</si>
  <si>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</si>
  <si>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</si>
  <si>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</si>
  <si>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</si>
  <si>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</si>
  <si>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</si>
  <si>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</si>
  <si>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</si>
  <si>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</si>
  <si>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</si>
  <si>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</si>
  <si>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</si>
  <si>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</si>
  <si>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</si>
  <si>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</si>
  <si>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</si>
  <si>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</si>
  <si>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</si>
  <si>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</si>
  <si>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</si>
  <si>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</si>
  <si>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</si>
  <si>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</si>
  <si>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</si>
  <si>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</si>
  <si>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</si>
  <si>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</si>
  <si>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</si>
  <si>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</si>
  <si>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</si>
  <si>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</si>
  <si>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</si>
  <si>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</si>
  <si>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</si>
  <si>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</si>
  <si>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</si>
  <si>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</si>
  <si>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</si>
  <si>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</si>
  <si>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</si>
  <si>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</si>
  <si>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</si>
  <si>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</si>
  <si>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</si>
  <si>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</si>
  <si>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</si>
  <si>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</si>
  <si>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</si>
  <si>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</si>
  <si>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</si>
  <si>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</si>
  <si>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</si>
  <si>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</si>
  <si>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</si>
  <si>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</si>
  <si>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</si>
  <si>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</si>
  <si>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</si>
  <si>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</si>
  <si>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</si>
  <si>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</si>
  <si>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</si>
  <si>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</si>
  <si>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</si>
  <si>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</si>
  <si>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</si>
  <si>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</si>
  <si>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</si>
  <si>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</si>
  <si>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</si>
  <si>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</si>
  <si>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</si>
  <si>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</si>
  <si>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</si>
  <si>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</si>
  <si>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</si>
  <si>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</si>
  <si>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</si>
  <si>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</si>
  <si>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</si>
  <si>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</si>
  <si>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</si>
  <si>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</si>
  <si>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</si>
  <si>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</si>
  <si>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</si>
  <si>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</si>
  <si>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</si>
  <si>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</si>
  <si>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</si>
  <si>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</si>
  <si>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r>
      <t>2</t>
    </r>
    <r>
      <rPr>
        <sz val="11"/>
        <color theme="1"/>
        <rFont val="宋体"/>
        <family val="3"/>
        <charset val="134"/>
        <scheme val="minor"/>
      </rPr>
      <t>019年基本</t>
    </r>
    <phoneticPr fontId="20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</si>
  <si>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019年项目</t>
    </r>
    <phoneticPr fontId="20" type="noConversion"/>
  </si>
  <si>
    <t>[31013]公务用车购置</t>
    <phoneticPr fontId="20" type="noConversion"/>
  </si>
  <si>
    <r>
      <t xml:space="preserve">   （二）本部门内设机构、人员构成情况：大涌分局是中山市公安局下属的三类分局，下设内部机构有指挥中心、政工监督室、法制室、刑事侦查大队、治安管理大队、国内安全保卫大队、巡逻警察大队、交通警察大队、旗山派出所、旗南派出所、旗北派出所11个部门。民警编制95名，现实有民警90名，雇员4名，辅警</t>
    </r>
    <r>
      <rPr>
        <sz val="14"/>
        <color theme="1"/>
        <rFont val="宋体"/>
        <charset val="134"/>
        <scheme val="minor"/>
      </rPr>
      <t>177</t>
    </r>
    <r>
      <rPr>
        <sz val="14"/>
        <color theme="1"/>
        <rFont val="宋体"/>
        <charset val="134"/>
        <scheme val="minor"/>
      </rPr>
      <t>名。</t>
    </r>
    <phoneticPr fontId="20" type="noConversion"/>
  </si>
  <si>
    <t>单位负责人：                 审核：</t>
    <phoneticPr fontId="20" type="noConversion"/>
  </si>
  <si>
    <t xml:space="preserve">       填表人：周靖文、林笑敏  2019.10.29</t>
    <phoneticPr fontId="20" type="noConversion"/>
  </si>
  <si>
    <t>单位负责人：                  审核：</t>
    <phoneticPr fontId="20" type="noConversion"/>
  </si>
  <si>
    <t>单位负责人：                             审核：</t>
    <phoneticPr fontId="20" type="noConversion"/>
  </si>
  <si>
    <t>填表人：周靖文、林笑敏  2019.10.29</t>
    <phoneticPr fontId="20" type="noConversion"/>
  </si>
  <si>
    <t xml:space="preserve"> 单位负责人：                审核：              填表人：周靖文、林笑敏   2019.10.29       </t>
    <phoneticPr fontId="20" type="noConversion"/>
  </si>
  <si>
    <t xml:space="preserve"> 单位负责人：              审核：              填表人：周靖文、林笑敏  2019.10.29       </t>
    <phoneticPr fontId="20" type="noConversion"/>
  </si>
  <si>
    <t xml:space="preserve"> 单位负责人：              审核：              填表人：周靖文、林笑敏       2019.10.29       </t>
    <phoneticPr fontId="20" type="noConversion"/>
  </si>
  <si>
    <t xml:space="preserve"> 单位负责人：                     审核：                      填表人：周靖文、林笑敏                    2019.10.29       </t>
    <phoneticPr fontId="20" type="noConversion"/>
  </si>
</sst>
</file>

<file path=xl/styles.xml><?xml version="1.0" encoding="utf-8"?>
<styleSheet xmlns="http://schemas.openxmlformats.org/spreadsheetml/2006/main">
  <numFmts count="4">
    <numFmt numFmtId="176" formatCode="0.000000_);[Red]\(0.000000\)"/>
    <numFmt numFmtId="177" formatCode="#,##0.00_ "/>
    <numFmt numFmtId="178" formatCode="#,##0.00_);[Red]\(#,##0.00\)"/>
    <numFmt numFmtId="179" formatCode="0.00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48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family val="2"/>
    </font>
    <font>
      <b/>
      <u/>
      <sz val="16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8" fillId="0" borderId="0"/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178" fontId="0" fillId="0" borderId="0" xfId="0" applyNumberFormat="1" applyFill="1">
      <alignment vertical="center"/>
    </xf>
    <xf numFmtId="178" fontId="0" fillId="0" borderId="0" xfId="0" applyNumberFormat="1" applyFill="1" applyAlignment="1">
      <alignment horizontal="right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right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177" fontId="8" fillId="0" borderId="1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8" fontId="8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6" fillId="3" borderId="7" xfId="2" applyFont="1" applyFill="1" applyBorder="1" applyAlignment="1">
      <alignment horizontal="center" vertical="center" shrinkToFit="1"/>
    </xf>
    <xf numFmtId="0" fontId="6" fillId="3" borderId="8" xfId="2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wrapText="1" shrinkToFit="1"/>
    </xf>
    <xf numFmtId="0" fontId="6" fillId="3" borderId="9" xfId="2" applyFont="1" applyFill="1" applyBorder="1" applyAlignment="1">
      <alignment horizontal="center" vertical="center" wrapText="1" shrinkToFit="1"/>
    </xf>
    <xf numFmtId="0" fontId="6" fillId="3" borderId="11" xfId="2" applyFont="1" applyFill="1" applyBorder="1" applyAlignment="1">
      <alignment horizontal="center" vertical="center" wrapText="1" shrinkToFit="1"/>
    </xf>
    <xf numFmtId="0" fontId="6" fillId="3" borderId="12" xfId="2" applyFont="1" applyFill="1" applyBorder="1" applyAlignment="1">
      <alignment horizontal="center" vertical="center" wrapText="1" shrinkToFit="1"/>
    </xf>
    <xf numFmtId="4" fontId="6" fillId="0" borderId="10" xfId="2" applyNumberFormat="1" applyFont="1" applyBorder="1" applyAlignment="1">
      <alignment horizontal="right" vertical="center" shrinkToFit="1"/>
    </xf>
    <xf numFmtId="179" fontId="0" fillId="2" borderId="10" xfId="0" applyNumberFormat="1" applyFill="1" applyBorder="1">
      <alignment vertical="center"/>
    </xf>
    <xf numFmtId="179" fontId="0" fillId="2" borderId="0" xfId="0" applyNumberFormat="1" applyFill="1">
      <alignment vertical="center"/>
    </xf>
    <xf numFmtId="179" fontId="21" fillId="2" borderId="10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21" fillId="0" borderId="1" xfId="0" applyFont="1" applyBorder="1" applyAlignment="1">
      <alignment horizontal="left" vertical="center"/>
    </xf>
    <xf numFmtId="179" fontId="0" fillId="2" borderId="3" xfId="0" applyNumberFormat="1" applyFill="1" applyBorder="1">
      <alignment vertical="center"/>
    </xf>
    <xf numFmtId="179" fontId="21" fillId="0" borderId="10" xfId="0" applyNumberFormat="1" applyFont="1" applyBorder="1">
      <alignment vertical="center"/>
    </xf>
    <xf numFmtId="179" fontId="0" fillId="0" borderId="10" xfId="0" applyNumberFormat="1" applyBorder="1">
      <alignment vertical="center"/>
    </xf>
    <xf numFmtId="178" fontId="21" fillId="0" borderId="1" xfId="0" applyNumberFormat="1" applyFont="1" applyFill="1" applyBorder="1" applyAlignment="1">
      <alignment horizontal="right" vertical="center"/>
    </xf>
    <xf numFmtId="178" fontId="0" fillId="0" borderId="10" xfId="0" applyNumberForma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49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3" fillId="0" borderId="10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right" vertical="center"/>
    </xf>
    <xf numFmtId="178" fontId="0" fillId="0" borderId="10" xfId="0" applyNumberForma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0" fillId="0" borderId="10" xfId="0" applyNumberFormat="1" applyBorder="1" applyAlignment="1">
      <alignment horizontal="left" vertical="center"/>
    </xf>
    <xf numFmtId="0" fontId="6" fillId="0" borderId="6" xfId="2" applyFont="1" applyBorder="1" applyAlignment="1">
      <alignment horizontal="left" vertical="center" shrinkToFit="1"/>
    </xf>
    <xf numFmtId="0" fontId="8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177" fontId="5" fillId="0" borderId="10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8" fontId="0" fillId="4" borderId="10" xfId="0" applyNumberFormat="1" applyFill="1" applyBorder="1" applyAlignment="1">
      <alignment horizontal="right" vertical="center"/>
    </xf>
    <xf numFmtId="177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 wrapText="1" shrinkToFit="1"/>
    </xf>
    <xf numFmtId="0" fontId="6" fillId="3" borderId="6" xfId="2" applyFont="1" applyFill="1" applyBorder="1" applyAlignment="1">
      <alignment horizontal="center" vertical="center" wrapText="1" shrinkToFit="1"/>
    </xf>
    <xf numFmtId="0" fontId="6" fillId="3" borderId="7" xfId="2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0" fillId="0" borderId="10" xfId="0" applyNumberFormat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J20"/>
  <sheetViews>
    <sheetView workbookViewId="0">
      <selection activeCell="A18" sqref="A18:J20"/>
    </sheetView>
  </sheetViews>
  <sheetFormatPr defaultColWidth="9" defaultRowHeight="13.5"/>
  <sheetData>
    <row r="1" spans="1:10">
      <c r="A1" t="s">
        <v>0</v>
      </c>
    </row>
    <row r="15" spans="1:10" ht="30" customHeight="1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J15" s="86"/>
    </row>
    <row r="16" spans="1:10" ht="30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</row>
    <row r="17" spans="1:10">
      <c r="C17" s="4"/>
      <c r="D17" s="4"/>
      <c r="E17" s="4"/>
      <c r="F17" s="4"/>
      <c r="G17" s="4"/>
    </row>
    <row r="18" spans="1:10" s="47" customFormat="1" ht="24" customHeight="1">
      <c r="A18" s="86" t="s">
        <v>2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0" s="47" customFormat="1" ht="24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</row>
    <row r="20" spans="1:10" s="47" customFormat="1" ht="78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</row>
  </sheetData>
  <mergeCells count="2">
    <mergeCell ref="A15:J16"/>
    <mergeCell ref="A18:J20"/>
  </mergeCells>
  <phoneticPr fontId="20" type="noConversion"/>
  <pageMargins left="0.70866141732283505" right="0.31496062992126" top="0.74803149606299202" bottom="0.74803149606299202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61"/>
  <sheetViews>
    <sheetView showZeros="0" topLeftCell="A49" workbookViewId="0">
      <selection activeCell="A61" sqref="A61:C61"/>
    </sheetView>
  </sheetViews>
  <sheetFormatPr defaultColWidth="9" defaultRowHeight="13.5"/>
  <cols>
    <col min="1" max="1" width="31.25" style="19" customWidth="1"/>
    <col min="2" max="2" width="37.75" style="6" customWidth="1"/>
    <col min="3" max="3" width="24.25" style="28" customWidth="1"/>
    <col min="4" max="4" width="16.375" customWidth="1"/>
    <col min="5" max="5" width="18.375" customWidth="1"/>
  </cols>
  <sheetData>
    <row r="1" spans="1:3">
      <c r="A1" s="19" t="s">
        <v>125</v>
      </c>
    </row>
    <row r="2" spans="1:3" ht="33.75" customHeight="1">
      <c r="A2" s="100" t="s">
        <v>126</v>
      </c>
      <c r="B2" s="100"/>
      <c r="C2" s="100"/>
    </row>
    <row r="3" spans="1:3">
      <c r="A3" s="19" t="s">
        <v>28</v>
      </c>
      <c r="C3" s="29" t="s">
        <v>29</v>
      </c>
    </row>
    <row r="4" spans="1:3" s="5" customFormat="1" ht="24" customHeight="1">
      <c r="A4" s="7" t="s">
        <v>127</v>
      </c>
      <c r="B4" s="7" t="s">
        <v>128</v>
      </c>
      <c r="C4" s="30" t="s">
        <v>33</v>
      </c>
    </row>
    <row r="5" spans="1:3" s="5" customFormat="1" ht="24" customHeight="1">
      <c r="A5" s="101" t="s">
        <v>81</v>
      </c>
      <c r="B5" s="101"/>
      <c r="C5" s="31">
        <f>C6+C18+C41+C53</f>
        <v>5043.5540000000001</v>
      </c>
    </row>
    <row r="6" spans="1:3" ht="24" customHeight="1">
      <c r="A6" s="24" t="s">
        <v>129</v>
      </c>
      <c r="B6" s="25" t="s">
        <v>130</v>
      </c>
      <c r="C6" s="31">
        <f>SUM(C7:C17)</f>
        <v>4786.1249000000007</v>
      </c>
    </row>
    <row r="7" spans="1:3" ht="24" customHeight="1">
      <c r="A7" s="26" t="s">
        <v>131</v>
      </c>
      <c r="B7" s="18" t="s">
        <v>132</v>
      </c>
      <c r="C7" s="32">
        <v>293.29680000000002</v>
      </c>
    </row>
    <row r="8" spans="1:3" ht="24" customHeight="1">
      <c r="A8" s="26" t="s">
        <v>131</v>
      </c>
      <c r="B8" s="18" t="s">
        <v>133</v>
      </c>
      <c r="C8" s="32">
        <v>1627.9815000000001</v>
      </c>
    </row>
    <row r="9" spans="1:3" ht="24" customHeight="1">
      <c r="A9" s="26" t="s">
        <v>131</v>
      </c>
      <c r="B9" s="18" t="s">
        <v>134</v>
      </c>
      <c r="C9" s="32">
        <v>654.23090000000002</v>
      </c>
    </row>
    <row r="10" spans="1:3" ht="24" customHeight="1">
      <c r="A10" s="26" t="s">
        <v>135</v>
      </c>
      <c r="B10" s="18" t="s">
        <v>136</v>
      </c>
      <c r="C10" s="32">
        <v>2</v>
      </c>
    </row>
    <row r="11" spans="1:3" ht="24" customHeight="1">
      <c r="A11" s="26" t="s">
        <v>137</v>
      </c>
      <c r="B11" s="18" t="s">
        <v>138</v>
      </c>
      <c r="C11" s="32">
        <v>331.92959999999999</v>
      </c>
    </row>
    <row r="12" spans="1:3" ht="24" customHeight="1">
      <c r="A12" s="26" t="s">
        <v>137</v>
      </c>
      <c r="B12" s="18" t="s">
        <v>139</v>
      </c>
      <c r="C12" s="32">
        <v>95.568899999999999</v>
      </c>
    </row>
    <row r="13" spans="1:3" ht="24" customHeight="1">
      <c r="A13" s="26" t="s">
        <v>137</v>
      </c>
      <c r="B13" s="18" t="s">
        <v>140</v>
      </c>
      <c r="C13" s="32">
        <v>65.475800000000007</v>
      </c>
    </row>
    <row r="14" spans="1:3" ht="24" customHeight="1">
      <c r="A14" s="26" t="s">
        <v>137</v>
      </c>
      <c r="B14" s="18" t="s">
        <v>141</v>
      </c>
      <c r="C14" s="32">
        <v>46.297800000000002</v>
      </c>
    </row>
    <row r="15" spans="1:3" ht="24" customHeight="1">
      <c r="A15" s="26" t="s">
        <v>137</v>
      </c>
      <c r="B15" s="18" t="s">
        <v>142</v>
      </c>
      <c r="C15" s="32">
        <v>31.978400000000001</v>
      </c>
    </row>
    <row r="16" spans="1:3" ht="24" customHeight="1">
      <c r="A16" s="26" t="s">
        <v>143</v>
      </c>
      <c r="B16" s="18" t="s">
        <v>144</v>
      </c>
      <c r="C16" s="32">
        <v>298.9076</v>
      </c>
    </row>
    <row r="17" spans="1:3" ht="24" customHeight="1">
      <c r="A17" s="26" t="s">
        <v>135</v>
      </c>
      <c r="B17" s="18" t="s">
        <v>145</v>
      </c>
      <c r="C17" s="32">
        <v>1338.4576</v>
      </c>
    </row>
    <row r="18" spans="1:3" ht="24" customHeight="1">
      <c r="A18" s="24" t="s">
        <v>146</v>
      </c>
      <c r="B18" s="25" t="s">
        <v>147</v>
      </c>
      <c r="C18" s="31">
        <f>SUM(C19:C40)</f>
        <v>236.06319999999999</v>
      </c>
    </row>
    <row r="19" spans="1:3" ht="24" customHeight="1">
      <c r="A19" s="26" t="s">
        <v>148</v>
      </c>
      <c r="B19" s="18" t="s">
        <v>149</v>
      </c>
      <c r="C19" s="32">
        <v>0</v>
      </c>
    </row>
    <row r="20" spans="1:3" ht="24" customHeight="1">
      <c r="A20" s="26" t="s">
        <v>148</v>
      </c>
      <c r="B20" s="18" t="s">
        <v>150</v>
      </c>
      <c r="C20" s="32"/>
    </row>
    <row r="21" spans="1:3" ht="24" customHeight="1">
      <c r="A21" s="26" t="s">
        <v>148</v>
      </c>
      <c r="B21" s="18" t="s">
        <v>151</v>
      </c>
      <c r="C21" s="32"/>
    </row>
    <row r="22" spans="1:3" ht="24" customHeight="1">
      <c r="A22" s="26" t="s">
        <v>148</v>
      </c>
      <c r="B22" s="18" t="s">
        <v>152</v>
      </c>
      <c r="C22" s="32"/>
    </row>
    <row r="23" spans="1:3" ht="24" customHeight="1">
      <c r="A23" s="26" t="s">
        <v>148</v>
      </c>
      <c r="B23" s="18" t="s">
        <v>153</v>
      </c>
      <c r="C23" s="32"/>
    </row>
    <row r="24" spans="1:3" ht="24" customHeight="1">
      <c r="A24" s="26" t="s">
        <v>148</v>
      </c>
      <c r="B24" s="18" t="s">
        <v>154</v>
      </c>
      <c r="C24" s="32"/>
    </row>
    <row r="25" spans="1:3" ht="24" customHeight="1">
      <c r="A25" s="26" t="s">
        <v>148</v>
      </c>
      <c r="B25" s="18" t="s">
        <v>155</v>
      </c>
      <c r="C25" s="32"/>
    </row>
    <row r="26" spans="1:3" ht="24" customHeight="1">
      <c r="A26" s="26" t="s">
        <v>148</v>
      </c>
      <c r="B26" s="18" t="s">
        <v>156</v>
      </c>
      <c r="C26" s="32"/>
    </row>
    <row r="27" spans="1:3" ht="24" customHeight="1">
      <c r="A27" s="26" t="s">
        <v>148</v>
      </c>
      <c r="B27" s="18" t="s">
        <v>157</v>
      </c>
      <c r="C27" s="32"/>
    </row>
    <row r="28" spans="1:3" ht="24" customHeight="1">
      <c r="A28" s="26" t="s">
        <v>148</v>
      </c>
      <c r="B28" s="18" t="s">
        <v>158</v>
      </c>
      <c r="C28" s="32"/>
    </row>
    <row r="29" spans="1:3" ht="24" customHeight="1">
      <c r="A29" s="26" t="s">
        <v>148</v>
      </c>
      <c r="B29" s="18" t="s">
        <v>159</v>
      </c>
      <c r="C29" s="32"/>
    </row>
    <row r="30" spans="1:3" ht="24" customHeight="1">
      <c r="A30" s="26" t="s">
        <v>148</v>
      </c>
      <c r="B30" s="18" t="s">
        <v>160</v>
      </c>
      <c r="C30" s="32">
        <v>8.4</v>
      </c>
    </row>
    <row r="31" spans="1:3" ht="24" customHeight="1">
      <c r="A31" s="26" t="s">
        <v>161</v>
      </c>
      <c r="B31" s="18" t="s">
        <v>162</v>
      </c>
      <c r="C31" s="32"/>
    </row>
    <row r="32" spans="1:3" ht="24" customHeight="1">
      <c r="A32" s="26" t="s">
        <v>163</v>
      </c>
      <c r="B32" s="18" t="s">
        <v>164</v>
      </c>
      <c r="C32" s="32"/>
    </row>
    <row r="33" spans="1:3" ht="24" customHeight="1">
      <c r="A33" s="26" t="s">
        <v>165</v>
      </c>
      <c r="B33" s="18" t="s">
        <v>166</v>
      </c>
      <c r="C33" s="32"/>
    </row>
    <row r="34" spans="1:3" ht="24" customHeight="1">
      <c r="A34" s="26" t="s">
        <v>165</v>
      </c>
      <c r="B34" s="18" t="s">
        <v>167</v>
      </c>
      <c r="C34" s="32"/>
    </row>
    <row r="35" spans="1:3" ht="24" customHeight="1">
      <c r="A35" s="26" t="s">
        <v>165</v>
      </c>
      <c r="B35" s="18" t="s">
        <v>168</v>
      </c>
      <c r="C35" s="32"/>
    </row>
    <row r="36" spans="1:3" ht="24" customHeight="1">
      <c r="A36" s="26" t="s">
        <v>169</v>
      </c>
      <c r="B36" s="18" t="s">
        <v>170</v>
      </c>
      <c r="C36" s="32">
        <v>1</v>
      </c>
    </row>
    <row r="37" spans="1:3" ht="24" customHeight="1">
      <c r="A37" s="26" t="s">
        <v>171</v>
      </c>
      <c r="B37" s="18" t="s">
        <v>172</v>
      </c>
      <c r="C37" s="32"/>
    </row>
    <row r="38" spans="1:3" ht="24" customHeight="1">
      <c r="A38" s="26" t="s">
        <v>173</v>
      </c>
      <c r="B38" s="18" t="s">
        <v>174</v>
      </c>
      <c r="C38" s="32">
        <v>44</v>
      </c>
    </row>
    <row r="39" spans="1:3" ht="24" customHeight="1">
      <c r="A39" s="26" t="s">
        <v>175</v>
      </c>
      <c r="B39" s="18" t="s">
        <v>176</v>
      </c>
      <c r="C39" s="32"/>
    </row>
    <row r="40" spans="1:3" ht="24" customHeight="1">
      <c r="A40" s="26" t="s">
        <v>177</v>
      </c>
      <c r="B40" s="18" t="s">
        <v>178</v>
      </c>
      <c r="C40" s="32">
        <v>182.66319999999999</v>
      </c>
    </row>
    <row r="41" spans="1:3" ht="24" customHeight="1">
      <c r="A41" s="24" t="s">
        <v>179</v>
      </c>
      <c r="B41" s="25" t="s">
        <v>180</v>
      </c>
      <c r="C41" s="31">
        <f>SUM(C42:C42)</f>
        <v>5</v>
      </c>
    </row>
    <row r="42" spans="1:3" ht="24" customHeight="1">
      <c r="A42" s="26" t="s">
        <v>181</v>
      </c>
      <c r="B42" s="18" t="s">
        <v>182</v>
      </c>
      <c r="C42" s="32">
        <v>5</v>
      </c>
    </row>
    <row r="43" spans="1:3" ht="24" customHeight="1">
      <c r="A43" s="24" t="s">
        <v>183</v>
      </c>
      <c r="B43" s="25" t="s">
        <v>130</v>
      </c>
      <c r="C43" s="31">
        <f>SUM(C44:C49)</f>
        <v>0</v>
      </c>
    </row>
    <row r="44" spans="1:3" ht="24" customHeight="1">
      <c r="A44" s="26" t="s">
        <v>184</v>
      </c>
      <c r="B44" s="18" t="s">
        <v>132</v>
      </c>
      <c r="C44" s="32"/>
    </row>
    <row r="45" spans="1:3" ht="24" customHeight="1">
      <c r="A45" s="26" t="s">
        <v>184</v>
      </c>
      <c r="B45" s="18" t="s">
        <v>133</v>
      </c>
      <c r="C45" s="32"/>
    </row>
    <row r="46" spans="1:3" ht="24" customHeight="1">
      <c r="A46" s="26" t="s">
        <v>184</v>
      </c>
      <c r="B46" s="18" t="s">
        <v>134</v>
      </c>
      <c r="C46" s="32"/>
    </row>
    <row r="47" spans="1:3" ht="24" customHeight="1">
      <c r="A47" s="26" t="s">
        <v>184</v>
      </c>
      <c r="B47" s="18" t="s">
        <v>185</v>
      </c>
      <c r="C47" s="32"/>
    </row>
    <row r="48" spans="1:3" ht="24" customHeight="1">
      <c r="A48" s="26" t="s">
        <v>184</v>
      </c>
      <c r="B48" s="18" t="s">
        <v>144</v>
      </c>
      <c r="C48" s="32"/>
    </row>
    <row r="49" spans="1:3" ht="24" customHeight="1">
      <c r="A49" s="26" t="s">
        <v>184</v>
      </c>
      <c r="B49" s="18" t="s">
        <v>186</v>
      </c>
      <c r="C49" s="32"/>
    </row>
    <row r="50" spans="1:3" ht="24" customHeight="1">
      <c r="A50" s="24" t="s">
        <v>183</v>
      </c>
      <c r="B50" s="25" t="s">
        <v>147</v>
      </c>
      <c r="C50" s="31">
        <f>SUM(C51:C52)</f>
        <v>0</v>
      </c>
    </row>
    <row r="51" spans="1:3" ht="24" customHeight="1">
      <c r="A51" s="26" t="s">
        <v>187</v>
      </c>
      <c r="B51" s="18" t="s">
        <v>149</v>
      </c>
      <c r="C51" s="32"/>
    </row>
    <row r="52" spans="1:3" ht="24" customHeight="1">
      <c r="A52" s="26" t="s">
        <v>187</v>
      </c>
      <c r="B52" s="18" t="s">
        <v>178</v>
      </c>
      <c r="C52" s="32"/>
    </row>
    <row r="53" spans="1:3" ht="24" customHeight="1">
      <c r="A53" s="24" t="s">
        <v>188</v>
      </c>
      <c r="B53" s="25" t="s">
        <v>189</v>
      </c>
      <c r="C53" s="31">
        <f>SUM(C54:C60)</f>
        <v>16.3659</v>
      </c>
    </row>
    <row r="54" spans="1:3" ht="24" customHeight="1">
      <c r="A54" s="26" t="s">
        <v>190</v>
      </c>
      <c r="B54" s="18" t="s">
        <v>191</v>
      </c>
      <c r="C54" s="32"/>
    </row>
    <row r="55" spans="1:3" ht="24" customHeight="1">
      <c r="A55" s="26" t="s">
        <v>190</v>
      </c>
      <c r="B55" s="18" t="s">
        <v>192</v>
      </c>
      <c r="C55" s="32"/>
    </row>
    <row r="56" spans="1:3" ht="24" customHeight="1">
      <c r="A56" s="26" t="s">
        <v>190</v>
      </c>
      <c r="B56" s="18" t="s">
        <v>193</v>
      </c>
      <c r="C56" s="32"/>
    </row>
    <row r="57" spans="1:3" ht="24" customHeight="1">
      <c r="A57" s="26" t="s">
        <v>190</v>
      </c>
      <c r="B57" s="18" t="s">
        <v>194</v>
      </c>
      <c r="C57" s="32"/>
    </row>
    <row r="58" spans="1:3" ht="24" customHeight="1">
      <c r="A58" s="26" t="s">
        <v>195</v>
      </c>
      <c r="B58" s="18" t="s">
        <v>196</v>
      </c>
      <c r="C58" s="32"/>
    </row>
    <row r="59" spans="1:3" ht="24" customHeight="1">
      <c r="A59" s="26" t="s">
        <v>195</v>
      </c>
      <c r="B59" s="18" t="s">
        <v>197</v>
      </c>
      <c r="C59" s="32">
        <v>16.3659</v>
      </c>
    </row>
    <row r="60" spans="1:3" ht="24" customHeight="1">
      <c r="A60" s="26" t="s">
        <v>198</v>
      </c>
      <c r="B60" s="18" t="s">
        <v>199</v>
      </c>
      <c r="C60" s="32"/>
    </row>
    <row r="61" spans="1:3" ht="37.5" customHeight="1">
      <c r="A61" s="112" t="s">
        <v>450</v>
      </c>
      <c r="B61" s="112"/>
      <c r="C61" s="112"/>
    </row>
  </sheetData>
  <mergeCells count="3">
    <mergeCell ref="A2:C2"/>
    <mergeCell ref="A5:B5"/>
    <mergeCell ref="A61:C61"/>
  </mergeCells>
  <phoneticPr fontId="20" type="noConversion"/>
  <pageMargins left="0.70866141732283472" right="0" top="0.74803149606299213" bottom="0.35433070866141736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43"/>
  <sheetViews>
    <sheetView showZeros="0" topLeftCell="A25" workbookViewId="0">
      <selection activeCell="A43" sqref="A43:C43"/>
    </sheetView>
  </sheetViews>
  <sheetFormatPr defaultColWidth="9" defaultRowHeight="13.5"/>
  <cols>
    <col min="1" max="1" width="31.25" style="19" customWidth="1"/>
    <col min="2" max="2" width="32.75" style="6" customWidth="1"/>
    <col min="3" max="3" width="24.25" style="20" customWidth="1"/>
    <col min="4" max="4" width="16.375" customWidth="1"/>
    <col min="5" max="5" width="18.375" customWidth="1"/>
  </cols>
  <sheetData>
    <row r="1" spans="1:3">
      <c r="A1" s="19" t="s">
        <v>200</v>
      </c>
    </row>
    <row r="2" spans="1:3" ht="33.75" customHeight="1">
      <c r="A2" s="100" t="s">
        <v>201</v>
      </c>
      <c r="B2" s="100"/>
      <c r="C2" s="100"/>
    </row>
    <row r="3" spans="1:3" ht="18" customHeight="1">
      <c r="A3" s="19" t="s">
        <v>28</v>
      </c>
      <c r="C3" s="21" t="s">
        <v>29</v>
      </c>
    </row>
    <row r="4" spans="1:3" s="5" customFormat="1" ht="24.75" customHeight="1">
      <c r="A4" s="7" t="s">
        <v>127</v>
      </c>
      <c r="B4" s="7" t="s">
        <v>128</v>
      </c>
      <c r="C4" s="22" t="s">
        <v>33</v>
      </c>
    </row>
    <row r="5" spans="1:3" s="5" customFormat="1" ht="24.75" customHeight="1">
      <c r="A5" s="101" t="s">
        <v>81</v>
      </c>
      <c r="B5" s="101"/>
      <c r="C5" s="23">
        <f>C6+C9+C30+C37</f>
        <v>1324.2815000000001</v>
      </c>
    </row>
    <row r="6" spans="1:3" ht="24.75" customHeight="1">
      <c r="A6" s="24" t="s">
        <v>129</v>
      </c>
      <c r="B6" s="25" t="s">
        <v>130</v>
      </c>
      <c r="C6" s="23">
        <f>SUM(C7:C8)</f>
        <v>5</v>
      </c>
    </row>
    <row r="7" spans="1:3" ht="24.75" customHeight="1">
      <c r="A7" s="26" t="s">
        <v>135</v>
      </c>
      <c r="B7" s="18" t="s">
        <v>136</v>
      </c>
      <c r="C7" s="27">
        <v>5</v>
      </c>
    </row>
    <row r="8" spans="1:3" ht="24.75" customHeight="1">
      <c r="A8" s="26" t="s">
        <v>135</v>
      </c>
      <c r="B8" s="18" t="s">
        <v>145</v>
      </c>
      <c r="C8" s="27"/>
    </row>
    <row r="9" spans="1:3" ht="24.75" customHeight="1">
      <c r="A9" s="24" t="s">
        <v>146</v>
      </c>
      <c r="B9" s="25" t="s">
        <v>147</v>
      </c>
      <c r="C9" s="23">
        <f>SUM(C10:C29)</f>
        <v>1223.8285000000001</v>
      </c>
    </row>
    <row r="10" spans="1:3" ht="24.75" customHeight="1">
      <c r="A10" s="26" t="s">
        <v>148</v>
      </c>
      <c r="B10" s="18" t="s">
        <v>149</v>
      </c>
      <c r="C10" s="27"/>
    </row>
    <row r="11" spans="1:3" ht="24.75" customHeight="1">
      <c r="A11" s="26" t="s">
        <v>148</v>
      </c>
      <c r="B11" s="18" t="s">
        <v>150</v>
      </c>
      <c r="C11" s="27">
        <v>0.47499999999999998</v>
      </c>
    </row>
    <row r="12" spans="1:3" ht="24.75" customHeight="1">
      <c r="A12" s="26" t="s">
        <v>148</v>
      </c>
      <c r="B12" s="18" t="s">
        <v>151</v>
      </c>
      <c r="C12" s="27"/>
    </row>
    <row r="13" spans="1:3" ht="24.75" customHeight="1">
      <c r="A13" s="26" t="s">
        <v>148</v>
      </c>
      <c r="B13" s="18" t="s">
        <v>152</v>
      </c>
      <c r="C13" s="27"/>
    </row>
    <row r="14" spans="1:3" ht="24.75" customHeight="1">
      <c r="A14" s="26" t="s">
        <v>148</v>
      </c>
      <c r="B14" s="18" t="s">
        <v>202</v>
      </c>
      <c r="C14" s="27">
        <v>29.570499999999999</v>
      </c>
    </row>
    <row r="15" spans="1:3" ht="24.75" customHeight="1">
      <c r="A15" s="26" t="s">
        <v>148</v>
      </c>
      <c r="B15" s="18" t="s">
        <v>159</v>
      </c>
      <c r="C15" s="27">
        <v>286.07600000000002</v>
      </c>
    </row>
    <row r="16" spans="1:3" ht="24.75" customHeight="1">
      <c r="A16" s="26" t="s">
        <v>148</v>
      </c>
      <c r="B16" s="18" t="s">
        <v>155</v>
      </c>
      <c r="C16" s="27"/>
    </row>
    <row r="17" spans="1:3" ht="24.75" customHeight="1">
      <c r="A17" s="26" t="s">
        <v>148</v>
      </c>
      <c r="B17" s="18" t="s">
        <v>156</v>
      </c>
      <c r="C17" s="27">
        <v>37</v>
      </c>
    </row>
    <row r="18" spans="1:3" ht="24.75" customHeight="1">
      <c r="A18" s="26" t="s">
        <v>148</v>
      </c>
      <c r="B18" s="18" t="s">
        <v>157</v>
      </c>
      <c r="C18" s="27">
        <v>14.22</v>
      </c>
    </row>
    <row r="19" spans="1:3" ht="24.75" customHeight="1">
      <c r="A19" s="26" t="s">
        <v>148</v>
      </c>
      <c r="B19" s="18" t="s">
        <v>160</v>
      </c>
      <c r="C19" s="27"/>
    </row>
    <row r="20" spans="1:3" ht="24.75" customHeight="1">
      <c r="A20" s="26" t="s">
        <v>203</v>
      </c>
      <c r="B20" s="18" t="s">
        <v>204</v>
      </c>
      <c r="C20" s="27">
        <v>29.66</v>
      </c>
    </row>
    <row r="21" spans="1:3" ht="24.75" customHeight="1">
      <c r="A21" s="26" t="s">
        <v>203</v>
      </c>
      <c r="B21" s="18" t="s">
        <v>205</v>
      </c>
      <c r="C21" s="27">
        <v>19.6828</v>
      </c>
    </row>
    <row r="22" spans="1:3" ht="24.75" customHeight="1">
      <c r="A22" s="26" t="s">
        <v>165</v>
      </c>
      <c r="B22" s="18" t="s">
        <v>166</v>
      </c>
      <c r="C22" s="27"/>
    </row>
    <row r="23" spans="1:3" ht="24.75" customHeight="1">
      <c r="A23" s="26" t="s">
        <v>165</v>
      </c>
      <c r="B23" s="18" t="s">
        <v>167</v>
      </c>
      <c r="C23" s="27">
        <v>4.4000000000000004</v>
      </c>
    </row>
    <row r="24" spans="1:3" ht="24.75" customHeight="1">
      <c r="A24" s="26" t="s">
        <v>165</v>
      </c>
      <c r="B24" s="18" t="s">
        <v>168</v>
      </c>
      <c r="C24" s="27">
        <v>206.63159999999999</v>
      </c>
    </row>
    <row r="25" spans="1:3" ht="24.75" customHeight="1">
      <c r="A25" s="26" t="s">
        <v>169</v>
      </c>
      <c r="B25" s="18" t="s">
        <v>170</v>
      </c>
      <c r="C25" s="27"/>
    </row>
    <row r="26" spans="1:3" ht="24.75" customHeight="1">
      <c r="A26" s="26" t="s">
        <v>171</v>
      </c>
      <c r="B26" s="18" t="s">
        <v>172</v>
      </c>
      <c r="C26" s="27"/>
    </row>
    <row r="27" spans="1:3" ht="24.75" customHeight="1">
      <c r="A27" s="26" t="s">
        <v>173</v>
      </c>
      <c r="B27" s="18" t="s">
        <v>174</v>
      </c>
      <c r="C27" s="27"/>
    </row>
    <row r="28" spans="1:3" ht="24.75" customHeight="1">
      <c r="A28" s="26" t="s">
        <v>175</v>
      </c>
      <c r="B28" s="18" t="s">
        <v>176</v>
      </c>
      <c r="C28" s="27">
        <v>30.514299999999999</v>
      </c>
    </row>
    <row r="29" spans="1:3" ht="24.75" customHeight="1">
      <c r="A29" s="26" t="s">
        <v>177</v>
      </c>
      <c r="B29" s="18" t="s">
        <v>178</v>
      </c>
      <c r="C29" s="27">
        <v>565.59829999999999</v>
      </c>
    </row>
    <row r="30" spans="1:3" ht="24.75" customHeight="1">
      <c r="A30" s="24" t="s">
        <v>179</v>
      </c>
      <c r="B30" s="25" t="s">
        <v>180</v>
      </c>
      <c r="C30" s="23">
        <f>SUM(C31:C36)</f>
        <v>42.535200000000003</v>
      </c>
    </row>
    <row r="31" spans="1:3" ht="24.75" customHeight="1">
      <c r="A31" s="26" t="s">
        <v>206</v>
      </c>
      <c r="B31" s="18" t="s">
        <v>207</v>
      </c>
      <c r="C31" s="23"/>
    </row>
    <row r="32" spans="1:3" ht="24.75" customHeight="1">
      <c r="A32" s="26" t="s">
        <v>181</v>
      </c>
      <c r="B32" s="18" t="s">
        <v>182</v>
      </c>
      <c r="C32" s="63">
        <v>7.15</v>
      </c>
    </row>
    <row r="33" spans="1:3" ht="24.75" customHeight="1">
      <c r="A33" s="26" t="s">
        <v>208</v>
      </c>
      <c r="B33" s="18" t="s">
        <v>209</v>
      </c>
      <c r="C33" s="27"/>
    </row>
    <row r="34" spans="1:3" ht="24.75" customHeight="1">
      <c r="A34" s="26" t="s">
        <v>210</v>
      </c>
      <c r="B34" s="18" t="s">
        <v>211</v>
      </c>
      <c r="C34" s="27">
        <v>7.2077999999999998</v>
      </c>
    </row>
    <row r="35" spans="1:3" ht="24.75" customHeight="1">
      <c r="A35" s="26" t="s">
        <v>181</v>
      </c>
      <c r="B35" s="18" t="s">
        <v>212</v>
      </c>
      <c r="C35" s="27">
        <v>16.177399999999999</v>
      </c>
    </row>
    <row r="36" spans="1:3" ht="24.75" customHeight="1">
      <c r="A36" s="26" t="s">
        <v>181</v>
      </c>
      <c r="B36" s="59" t="s">
        <v>443</v>
      </c>
      <c r="C36" s="64">
        <v>12</v>
      </c>
    </row>
    <row r="37" spans="1:3" ht="24.75" customHeight="1">
      <c r="A37" s="24" t="s">
        <v>188</v>
      </c>
      <c r="B37" s="25" t="s">
        <v>189</v>
      </c>
      <c r="C37" s="23">
        <f>SUM(C38:C42)</f>
        <v>52.9178</v>
      </c>
    </row>
    <row r="38" spans="1:3" ht="24.75" customHeight="1">
      <c r="A38" s="26" t="s">
        <v>190</v>
      </c>
      <c r="B38" s="18" t="s">
        <v>191</v>
      </c>
      <c r="C38" s="27"/>
    </row>
    <row r="39" spans="1:3" ht="24.75" customHeight="1">
      <c r="A39" s="26" t="s">
        <v>190</v>
      </c>
      <c r="B39" s="18" t="s">
        <v>192</v>
      </c>
      <c r="C39" s="27"/>
    </row>
    <row r="40" spans="1:3" ht="24.75" customHeight="1">
      <c r="A40" s="26" t="s">
        <v>190</v>
      </c>
      <c r="B40" s="18" t="s">
        <v>193</v>
      </c>
      <c r="C40" s="27"/>
    </row>
    <row r="41" spans="1:3" ht="24.75" customHeight="1">
      <c r="A41" s="26" t="s">
        <v>190</v>
      </c>
      <c r="B41" s="18" t="s">
        <v>194</v>
      </c>
      <c r="C41" s="27">
        <v>27.519500000000001</v>
      </c>
    </row>
    <row r="42" spans="1:3" ht="24.75" customHeight="1">
      <c r="A42" s="26" t="s">
        <v>198</v>
      </c>
      <c r="B42" s="18" t="s">
        <v>199</v>
      </c>
      <c r="C42" s="27">
        <v>25.398299999999999</v>
      </c>
    </row>
    <row r="43" spans="1:3" ht="34.5" customHeight="1">
      <c r="A43" s="112" t="s">
        <v>451</v>
      </c>
      <c r="B43" s="112"/>
      <c r="C43" s="112"/>
    </row>
  </sheetData>
  <mergeCells count="3">
    <mergeCell ref="A2:C2"/>
    <mergeCell ref="A5:B5"/>
    <mergeCell ref="A43:C43"/>
  </mergeCells>
  <phoneticPr fontId="20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6"/>
  <sheetViews>
    <sheetView showZeros="0" workbookViewId="0">
      <selection activeCell="A10" sqref="A10"/>
    </sheetView>
  </sheetViews>
  <sheetFormatPr defaultColWidth="9" defaultRowHeight="13.5"/>
  <cols>
    <col min="1" max="1" width="55.625" style="6" customWidth="1"/>
    <col min="2" max="2" width="40.125" customWidth="1"/>
  </cols>
  <sheetData>
    <row r="1" spans="1:3">
      <c r="A1" s="6" t="s">
        <v>213</v>
      </c>
    </row>
    <row r="2" spans="1:3" ht="22.5">
      <c r="A2" s="100" t="s">
        <v>214</v>
      </c>
      <c r="B2" s="100"/>
    </row>
    <row r="3" spans="1:3" ht="23.25" customHeight="1">
      <c r="A3" s="6" t="s">
        <v>28</v>
      </c>
      <c r="B3" s="16" t="s">
        <v>29</v>
      </c>
    </row>
    <row r="4" spans="1:3" ht="30.75" customHeight="1">
      <c r="A4" s="7" t="s">
        <v>32</v>
      </c>
      <c r="B4" s="7" t="s">
        <v>33</v>
      </c>
    </row>
    <row r="5" spans="1:3" ht="22.5" customHeight="1">
      <c r="A5" s="18" t="s">
        <v>215</v>
      </c>
      <c r="B5" s="82">
        <v>5043.55</v>
      </c>
    </row>
    <row r="6" spans="1:3" ht="22.5" customHeight="1">
      <c r="A6" s="18" t="s">
        <v>216</v>
      </c>
      <c r="B6" s="9">
        <f>B7+B8+B11</f>
        <v>57</v>
      </c>
    </row>
    <row r="7" spans="1:3" ht="22.5" customHeight="1">
      <c r="A7" s="18" t="s">
        <v>217</v>
      </c>
      <c r="B7" s="9"/>
    </row>
    <row r="8" spans="1:3" ht="22.5" customHeight="1">
      <c r="A8" s="18" t="s">
        <v>218</v>
      </c>
      <c r="B8" s="9">
        <f>B9+B10</f>
        <v>56</v>
      </c>
    </row>
    <row r="9" spans="1:3" ht="22.5" customHeight="1">
      <c r="A9" s="18" t="s">
        <v>219</v>
      </c>
      <c r="B9" s="9">
        <v>12</v>
      </c>
    </row>
    <row r="10" spans="1:3" ht="22.5" customHeight="1">
      <c r="A10" s="18" t="s">
        <v>220</v>
      </c>
      <c r="B10" s="9">
        <v>44</v>
      </c>
    </row>
    <row r="11" spans="1:3" ht="22.5" customHeight="1">
      <c r="A11" s="18" t="s">
        <v>221</v>
      </c>
      <c r="B11" s="9">
        <v>1</v>
      </c>
    </row>
    <row r="12" spans="1:3" ht="22.5" customHeight="1">
      <c r="A12" s="114"/>
      <c r="B12" s="115"/>
    </row>
    <row r="13" spans="1:3" ht="45.75" customHeight="1">
      <c r="A13" s="113" t="s">
        <v>452</v>
      </c>
      <c r="B13" s="113"/>
      <c r="C13" s="113"/>
    </row>
    <row r="14" spans="1:3">
      <c r="A14" s="6" t="s">
        <v>222</v>
      </c>
    </row>
    <row r="15" spans="1:3" s="17" customFormat="1" ht="82.5" customHeight="1">
      <c r="A15" s="102" t="s">
        <v>223</v>
      </c>
      <c r="B15" s="102"/>
    </row>
    <row r="16" spans="1:3" ht="70.5" customHeight="1">
      <c r="A16" s="102" t="s">
        <v>224</v>
      </c>
      <c r="B16" s="102"/>
    </row>
  </sheetData>
  <mergeCells count="4">
    <mergeCell ref="A2:B2"/>
    <mergeCell ref="A15:B15"/>
    <mergeCell ref="A16:B16"/>
    <mergeCell ref="A13:C13"/>
  </mergeCells>
  <phoneticPr fontId="2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9"/>
  <sheetViews>
    <sheetView showZeros="0" workbookViewId="0">
      <selection activeCell="A7" sqref="A7:E7"/>
    </sheetView>
  </sheetViews>
  <sheetFormatPr defaultColWidth="9" defaultRowHeight="13.5"/>
  <cols>
    <col min="1" max="1" width="12.625" style="15" customWidth="1"/>
    <col min="2" max="2" width="57.5" customWidth="1"/>
    <col min="3" max="5" width="18.75" customWidth="1"/>
  </cols>
  <sheetData>
    <row r="1" spans="1:5">
      <c r="A1" s="15" t="s">
        <v>225</v>
      </c>
    </row>
    <row r="2" spans="1:5" ht="29.25" customHeight="1">
      <c r="A2" s="100" t="s">
        <v>226</v>
      </c>
      <c r="B2" s="100"/>
      <c r="C2" s="100"/>
      <c r="D2" s="100"/>
      <c r="E2" s="100"/>
    </row>
    <row r="3" spans="1:5" ht="18.75" customHeight="1">
      <c r="A3" s="15" t="s">
        <v>28</v>
      </c>
      <c r="E3" s="16" t="s">
        <v>29</v>
      </c>
    </row>
    <row r="4" spans="1:5" s="5" customFormat="1" ht="21" customHeight="1">
      <c r="A4" s="105" t="s">
        <v>76</v>
      </c>
      <c r="B4" s="101" t="s">
        <v>227</v>
      </c>
      <c r="C4" s="101" t="s">
        <v>33</v>
      </c>
      <c r="D4" s="101"/>
      <c r="E4" s="101"/>
    </row>
    <row r="5" spans="1:5" s="5" customFormat="1" ht="21" customHeight="1">
      <c r="A5" s="105"/>
      <c r="B5" s="101"/>
      <c r="C5" s="7" t="s">
        <v>78</v>
      </c>
      <c r="D5" s="7" t="s">
        <v>79</v>
      </c>
      <c r="E5" s="7" t="s">
        <v>80</v>
      </c>
    </row>
    <row r="6" spans="1:5" ht="23.25" customHeight="1">
      <c r="A6" s="103" t="s">
        <v>81</v>
      </c>
      <c r="B6" s="104"/>
      <c r="C6" s="9">
        <f>SUM(D6:E6)</f>
        <v>6367.83</v>
      </c>
      <c r="D6" s="11">
        <v>5043.55</v>
      </c>
      <c r="E6" s="11">
        <v>1324.28</v>
      </c>
    </row>
    <row r="7" spans="1:5" ht="48.75" customHeight="1">
      <c r="A7" s="112" t="s">
        <v>453</v>
      </c>
      <c r="B7" s="112"/>
      <c r="C7" s="112"/>
      <c r="D7" s="112"/>
      <c r="E7" s="112"/>
    </row>
    <row r="8" spans="1:5" ht="21" customHeight="1"/>
    <row r="9" spans="1:5" ht="21" customHeight="1"/>
  </sheetData>
  <mergeCells count="6">
    <mergeCell ref="A7:E7"/>
    <mergeCell ref="A2:E2"/>
    <mergeCell ref="C4:E4"/>
    <mergeCell ref="A6:B6"/>
    <mergeCell ref="A4:A5"/>
    <mergeCell ref="B4:B5"/>
  </mergeCells>
  <phoneticPr fontId="20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1"/>
  <sheetViews>
    <sheetView showZeros="0" workbookViewId="0">
      <selection activeCell="A11" sqref="A11"/>
    </sheetView>
  </sheetViews>
  <sheetFormatPr defaultColWidth="9" defaultRowHeight="13.5"/>
  <cols>
    <col min="1" max="1" width="25.5" customWidth="1"/>
    <col min="2" max="3" width="15.875" customWidth="1"/>
    <col min="4" max="5" width="13.75" customWidth="1"/>
    <col min="6" max="7" width="17.25" customWidth="1"/>
    <col min="8" max="8" width="14.25" customWidth="1"/>
    <col min="9" max="9" width="15.125" customWidth="1"/>
  </cols>
  <sheetData>
    <row r="1" spans="1:9">
      <c r="A1" t="s">
        <v>228</v>
      </c>
    </row>
    <row r="2" spans="1:9" ht="31.5" customHeight="1">
      <c r="A2" s="100" t="s">
        <v>229</v>
      </c>
      <c r="B2" s="100"/>
      <c r="C2" s="100"/>
      <c r="D2" s="100"/>
      <c r="E2" s="100"/>
      <c r="F2" s="100"/>
      <c r="G2" s="100"/>
      <c r="H2" s="100"/>
      <c r="I2" s="100"/>
    </row>
    <row r="3" spans="1:9" ht="20.25" customHeight="1">
      <c r="A3" t="s">
        <v>28</v>
      </c>
      <c r="I3" t="s">
        <v>29</v>
      </c>
    </row>
    <row r="4" spans="1:9" s="4" customFormat="1" ht="27" customHeight="1">
      <c r="A4" s="106" t="s">
        <v>230</v>
      </c>
      <c r="B4" s="101" t="s">
        <v>231</v>
      </c>
      <c r="C4" s="101" t="s">
        <v>232</v>
      </c>
      <c r="D4" s="101"/>
      <c r="E4" s="101"/>
      <c r="F4" s="101"/>
      <c r="G4" s="101"/>
      <c r="H4" s="101" t="s">
        <v>233</v>
      </c>
      <c r="I4" s="101" t="s">
        <v>234</v>
      </c>
    </row>
    <row r="5" spans="1:9" ht="24" customHeight="1">
      <c r="A5" s="106"/>
      <c r="B5" s="101"/>
      <c r="C5" s="7" t="s">
        <v>81</v>
      </c>
      <c r="D5" s="7" t="s">
        <v>235</v>
      </c>
      <c r="E5" s="7" t="s">
        <v>236</v>
      </c>
      <c r="F5" s="7" t="s">
        <v>237</v>
      </c>
      <c r="G5" s="7" t="s">
        <v>238</v>
      </c>
      <c r="H5" s="101"/>
      <c r="I5" s="101"/>
    </row>
    <row r="6" spans="1:9" ht="34.5" customHeight="1">
      <c r="A6" s="8" t="s">
        <v>239</v>
      </c>
      <c r="B6" s="9">
        <f>C6+H6+I6</f>
        <v>4786.1251629999997</v>
      </c>
      <c r="C6" s="9">
        <f>SUM(D6:G6)</f>
        <v>4786.1251629999997</v>
      </c>
      <c r="D6" s="14">
        <v>4786.1251629999997</v>
      </c>
      <c r="E6" s="9"/>
      <c r="F6" s="9"/>
      <c r="G6" s="9"/>
      <c r="H6" s="9"/>
      <c r="I6" s="9"/>
    </row>
    <row r="7" spans="1:9" ht="34.5" customHeight="1">
      <c r="A7" s="8" t="s">
        <v>240</v>
      </c>
      <c r="B7" s="9">
        <f t="shared" ref="B7:B9" si="0">C7+H7+I7</f>
        <v>236.06319999999999</v>
      </c>
      <c r="C7" s="9">
        <f t="shared" ref="C7:C9" si="1">SUM(D7:G7)</f>
        <v>236.06319999999999</v>
      </c>
      <c r="D7" s="14">
        <v>236.06319999999999</v>
      </c>
      <c r="E7" s="9"/>
      <c r="F7" s="9"/>
      <c r="G7" s="9"/>
      <c r="H7" s="9"/>
      <c r="I7" s="9"/>
    </row>
    <row r="8" spans="1:9" ht="34.5" customHeight="1">
      <c r="A8" s="8" t="s">
        <v>241</v>
      </c>
      <c r="B8" s="9">
        <f t="shared" si="0"/>
        <v>16.3659</v>
      </c>
      <c r="C8" s="9">
        <f t="shared" si="1"/>
        <v>16.3659</v>
      </c>
      <c r="D8" s="14">
        <v>16.3659</v>
      </c>
      <c r="E8" s="9"/>
      <c r="F8" s="9"/>
      <c r="G8" s="9"/>
      <c r="H8" s="9"/>
      <c r="I8" s="9"/>
    </row>
    <row r="9" spans="1:9" ht="34.5" customHeight="1">
      <c r="A9" s="8" t="s">
        <v>242</v>
      </c>
      <c r="B9" s="9">
        <f t="shared" si="0"/>
        <v>5</v>
      </c>
      <c r="C9" s="9">
        <f t="shared" si="1"/>
        <v>5</v>
      </c>
      <c r="D9" s="14">
        <v>5</v>
      </c>
      <c r="E9" s="9"/>
      <c r="F9" s="9"/>
      <c r="G9" s="9"/>
      <c r="H9" s="9"/>
      <c r="I9" s="9"/>
    </row>
    <row r="10" spans="1:9" ht="34.5" customHeight="1">
      <c r="A10" s="7" t="s">
        <v>81</v>
      </c>
      <c r="B10" s="11">
        <f>SUM(B6:B9)</f>
        <v>5043.5542629999991</v>
      </c>
      <c r="C10" s="11">
        <f t="shared" ref="C10:D10" si="2">SUM(C6:C9)</f>
        <v>5043.5542629999991</v>
      </c>
      <c r="D10" s="11">
        <f t="shared" si="2"/>
        <v>5043.5542629999991</v>
      </c>
      <c r="E10" s="11"/>
      <c r="F10" s="11"/>
      <c r="G10" s="11"/>
      <c r="H10" s="11"/>
      <c r="I10" s="11"/>
    </row>
    <row r="11" spans="1:9" ht="38.25" customHeight="1">
      <c r="A11" s="116" t="s">
        <v>453</v>
      </c>
      <c r="B11" s="116"/>
      <c r="C11" s="116"/>
      <c r="D11" s="116"/>
      <c r="E11" s="116"/>
      <c r="F11" s="65"/>
      <c r="G11" s="65"/>
      <c r="H11" s="65"/>
      <c r="I11" s="65"/>
    </row>
  </sheetData>
  <mergeCells count="6">
    <mergeCell ref="A2:I2"/>
    <mergeCell ref="C4:G4"/>
    <mergeCell ref="A4:A5"/>
    <mergeCell ref="B4:B5"/>
    <mergeCell ref="H4:H5"/>
    <mergeCell ref="I4:I5"/>
  </mergeCells>
  <phoneticPr fontId="20" type="noConversion"/>
  <pageMargins left="0.70866141732283505" right="0.70866141732283505" top="0.74803149606299202" bottom="0.74803149606299202" header="0.31496062992126" footer="0.31496062992126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4"/>
  <sheetViews>
    <sheetView showZeros="0" workbookViewId="0">
      <selection activeCell="B11" sqref="B11"/>
    </sheetView>
  </sheetViews>
  <sheetFormatPr defaultColWidth="9" defaultRowHeight="13.5"/>
  <cols>
    <col min="1" max="1" width="25.5" style="5" customWidth="1"/>
    <col min="2" max="3" width="15.875" customWidth="1"/>
    <col min="4" max="5" width="13.75" customWidth="1"/>
    <col min="6" max="7" width="17.25" customWidth="1"/>
    <col min="8" max="8" width="13.875" customWidth="1"/>
    <col min="9" max="9" width="12.875" customWidth="1"/>
    <col min="10" max="10" width="11" customWidth="1"/>
  </cols>
  <sheetData>
    <row r="1" spans="1:10">
      <c r="A1" s="6" t="s">
        <v>243</v>
      </c>
    </row>
    <row r="2" spans="1:10" ht="31.5" customHeight="1">
      <c r="A2" s="100" t="s">
        <v>244</v>
      </c>
      <c r="B2" s="100"/>
      <c r="C2" s="100"/>
      <c r="D2" s="100"/>
      <c r="E2" s="100"/>
      <c r="F2" s="100"/>
      <c r="G2" s="100"/>
      <c r="H2" s="100"/>
      <c r="I2" s="100"/>
    </row>
    <row r="3" spans="1:10" ht="20.25" customHeight="1">
      <c r="A3" s="6" t="s">
        <v>28</v>
      </c>
      <c r="J3" t="s">
        <v>29</v>
      </c>
    </row>
    <row r="4" spans="1:10" s="4" customFormat="1" ht="27" customHeight="1">
      <c r="A4" s="106" t="s">
        <v>230</v>
      </c>
      <c r="B4" s="101" t="s">
        <v>231</v>
      </c>
      <c r="C4" s="101" t="s">
        <v>232</v>
      </c>
      <c r="D4" s="101"/>
      <c r="E4" s="101"/>
      <c r="F4" s="101"/>
      <c r="G4" s="101"/>
      <c r="H4" s="101" t="s">
        <v>233</v>
      </c>
      <c r="I4" s="101" t="s">
        <v>234</v>
      </c>
      <c r="J4" s="107" t="s">
        <v>245</v>
      </c>
    </row>
    <row r="5" spans="1:10" ht="24" customHeight="1">
      <c r="A5" s="106"/>
      <c r="B5" s="101"/>
      <c r="C5" s="7" t="s">
        <v>81</v>
      </c>
      <c r="D5" s="7" t="s">
        <v>235</v>
      </c>
      <c r="E5" s="7" t="s">
        <v>236</v>
      </c>
      <c r="F5" s="7" t="s">
        <v>237</v>
      </c>
      <c r="G5" s="7" t="s">
        <v>238</v>
      </c>
      <c r="H5" s="101"/>
      <c r="I5" s="101"/>
      <c r="J5" s="108"/>
    </row>
    <row r="6" spans="1:10" ht="24" customHeight="1">
      <c r="A6" s="8" t="s">
        <v>246</v>
      </c>
      <c r="B6" s="9">
        <f t="shared" ref="B6:B9" si="0">C6+H6+I6</f>
        <v>144.86247700000001</v>
      </c>
      <c r="C6" s="9">
        <f t="shared" ref="C6:C9" si="1">SUM(D6:G6)</f>
        <v>144.86247700000001</v>
      </c>
      <c r="D6" s="83">
        <v>144.86247700000001</v>
      </c>
      <c r="E6" s="7"/>
      <c r="F6" s="7"/>
      <c r="G6" s="7"/>
      <c r="H6" s="7"/>
      <c r="I6" s="7"/>
      <c r="J6" s="12"/>
    </row>
    <row r="7" spans="1:10" ht="24" customHeight="1">
      <c r="A7" s="8" t="s">
        <v>92</v>
      </c>
      <c r="B7" s="9">
        <f t="shared" si="0"/>
        <v>0</v>
      </c>
      <c r="C7" s="9">
        <f t="shared" si="1"/>
        <v>0</v>
      </c>
      <c r="D7" s="83"/>
      <c r="E7" s="7"/>
      <c r="F7" s="7"/>
      <c r="G7" s="7"/>
      <c r="H7" s="7"/>
      <c r="I7" s="7"/>
      <c r="J7" s="12"/>
    </row>
    <row r="8" spans="1:10" ht="24" customHeight="1">
      <c r="A8" s="8" t="s">
        <v>247</v>
      </c>
      <c r="B8" s="9">
        <f t="shared" si="0"/>
        <v>0</v>
      </c>
      <c r="C8" s="9">
        <f t="shared" si="1"/>
        <v>0</v>
      </c>
      <c r="D8" s="83"/>
      <c r="E8" s="7"/>
      <c r="F8" s="7"/>
      <c r="G8" s="7"/>
      <c r="H8" s="7"/>
      <c r="I8" s="7"/>
      <c r="J8" s="12"/>
    </row>
    <row r="9" spans="1:10" ht="34.5" customHeight="1">
      <c r="A9" s="8" t="s">
        <v>248</v>
      </c>
      <c r="B9" s="9">
        <f t="shared" si="0"/>
        <v>0</v>
      </c>
      <c r="C9" s="9">
        <f t="shared" si="1"/>
        <v>0</v>
      </c>
      <c r="D9" s="83"/>
      <c r="E9" s="9"/>
      <c r="F9" s="9"/>
      <c r="G9" s="9"/>
      <c r="H9" s="9"/>
      <c r="I9" s="9"/>
      <c r="J9" s="8"/>
    </row>
    <row r="10" spans="1:10" ht="34.5" customHeight="1">
      <c r="A10" s="8" t="s">
        <v>98</v>
      </c>
      <c r="B10" s="9">
        <f t="shared" ref="B10:B12" si="2">C10+H10+I10</f>
        <v>0</v>
      </c>
      <c r="C10" s="9">
        <f t="shared" ref="C10:C12" si="3">SUM(D10:G10)</f>
        <v>0</v>
      </c>
      <c r="D10" s="83">
        <v>0</v>
      </c>
      <c r="E10" s="9"/>
      <c r="F10" s="9"/>
      <c r="G10" s="9"/>
      <c r="H10" s="9"/>
      <c r="I10" s="9"/>
      <c r="J10" s="8"/>
    </row>
    <row r="11" spans="1:10" ht="34.5" customHeight="1">
      <c r="A11" s="8" t="s">
        <v>249</v>
      </c>
      <c r="B11" s="9">
        <f t="shared" si="2"/>
        <v>0</v>
      </c>
      <c r="C11" s="9">
        <f t="shared" si="3"/>
        <v>0</v>
      </c>
      <c r="D11" s="83"/>
      <c r="E11" s="9"/>
      <c r="F11" s="9"/>
      <c r="G11" s="9"/>
      <c r="H11" s="9"/>
      <c r="I11" s="9"/>
      <c r="J11" s="8"/>
    </row>
    <row r="12" spans="1:10" ht="34.5" customHeight="1">
      <c r="A12" s="8" t="s">
        <v>250</v>
      </c>
      <c r="B12" s="9">
        <f t="shared" si="2"/>
        <v>0</v>
      </c>
      <c r="C12" s="9">
        <f t="shared" si="3"/>
        <v>0</v>
      </c>
      <c r="D12" s="10">
        <v>0</v>
      </c>
      <c r="E12" s="9"/>
      <c r="F12" s="9"/>
      <c r="G12" s="9"/>
      <c r="H12" s="9"/>
      <c r="I12" s="9"/>
      <c r="J12" s="8"/>
    </row>
    <row r="13" spans="1:10" ht="34.5" customHeight="1">
      <c r="A13" s="7" t="s">
        <v>81</v>
      </c>
      <c r="B13" s="11">
        <f>SUM(B6:B12)</f>
        <v>144.86247700000001</v>
      </c>
      <c r="C13" s="11">
        <f t="shared" ref="C13:D13" si="4">SUM(C6:C12)</f>
        <v>144.86247700000001</v>
      </c>
      <c r="D13" s="11">
        <f t="shared" si="4"/>
        <v>144.86247700000001</v>
      </c>
      <c r="E13" s="11"/>
      <c r="F13" s="11"/>
      <c r="G13" s="11"/>
      <c r="H13" s="11"/>
      <c r="I13" s="11"/>
      <c r="J13" s="13"/>
    </row>
    <row r="14" spans="1:10" ht="42" customHeight="1">
      <c r="A14" s="116" t="s">
        <v>453</v>
      </c>
    </row>
  </sheetData>
  <mergeCells count="7">
    <mergeCell ref="J4:J5"/>
    <mergeCell ref="A2:I2"/>
    <mergeCell ref="C4:G4"/>
    <mergeCell ref="A4:A5"/>
    <mergeCell ref="B4:B5"/>
    <mergeCell ref="H4:H5"/>
    <mergeCell ref="I4:I5"/>
  </mergeCells>
  <phoneticPr fontId="20" type="noConversion"/>
  <pageMargins left="0.70866141732283505" right="0.17" top="0.74803149606299202" bottom="0.74803149606299202" header="0.31496062992126" footer="0.31496062992126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A5" sqref="A5"/>
    </sheetView>
  </sheetViews>
  <sheetFormatPr defaultColWidth="9" defaultRowHeight="13.5"/>
  <cols>
    <col min="1" max="1" width="91.75" customWidth="1"/>
  </cols>
  <sheetData>
    <row r="1" spans="1:1" ht="62.25" customHeight="1">
      <c r="A1" s="1" t="s">
        <v>251</v>
      </c>
    </row>
    <row r="2" spans="1:1" ht="44.25" customHeight="1">
      <c r="A2" s="2" t="s">
        <v>252</v>
      </c>
    </row>
    <row r="3" spans="1:1" ht="30.75" customHeight="1">
      <c r="A3" s="3" t="s">
        <v>253</v>
      </c>
    </row>
    <row r="4" spans="1:1" ht="30.75" customHeight="1">
      <c r="A4" s="3" t="s">
        <v>254</v>
      </c>
    </row>
  </sheetData>
  <phoneticPr fontId="20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X27"/>
  <sheetViews>
    <sheetView topLeftCell="BC1" workbookViewId="0">
      <selection activeCell="B7" sqref="B7"/>
    </sheetView>
  </sheetViews>
  <sheetFormatPr defaultRowHeight="13.5"/>
  <cols>
    <col min="1" max="1" width="7.625" customWidth="1"/>
    <col min="2" max="2" width="14" customWidth="1"/>
    <col min="3" max="3" width="12.5" customWidth="1"/>
    <col min="4" max="4" width="15.5" customWidth="1"/>
    <col min="5" max="7" width="12.5" customWidth="1"/>
    <col min="8" max="15" width="14.375" customWidth="1"/>
    <col min="16" max="16" width="15.25" customWidth="1"/>
    <col min="18" max="18" width="9.5" bestFit="1" customWidth="1"/>
    <col min="26" max="26" width="11.625" bestFit="1" customWidth="1"/>
    <col min="28" max="28" width="13.375" customWidth="1"/>
    <col min="29" max="29" width="11.625" bestFit="1" customWidth="1"/>
    <col min="32" max="32" width="10.5" bestFit="1" customWidth="1"/>
    <col min="33" max="34" width="11.625" bestFit="1" customWidth="1"/>
    <col min="36" max="36" width="10.5" bestFit="1" customWidth="1"/>
    <col min="37" max="37" width="12.75" customWidth="1"/>
    <col min="39" max="39" width="12.75" bestFit="1" customWidth="1"/>
    <col min="40" max="40" width="11.625" bestFit="1" customWidth="1"/>
    <col min="41" max="41" width="10.5" bestFit="1" customWidth="1"/>
    <col min="42" max="42" width="11.625" bestFit="1" customWidth="1"/>
    <col min="43" max="43" width="12.75" bestFit="1" customWidth="1"/>
    <col min="44" max="44" width="12.5" customWidth="1"/>
    <col min="46" max="46" width="11.625" bestFit="1" customWidth="1"/>
    <col min="53" max="53" width="11.625" bestFit="1" customWidth="1"/>
    <col min="55" max="55" width="11.625" bestFit="1" customWidth="1"/>
    <col min="56" max="56" width="10.5" bestFit="1" customWidth="1"/>
    <col min="58" max="58" width="10.5" bestFit="1" customWidth="1"/>
    <col min="69" max="69" width="15.625" customWidth="1"/>
    <col min="71" max="71" width="10.5" bestFit="1" customWidth="1"/>
    <col min="72" max="72" width="11.625" bestFit="1" customWidth="1"/>
    <col min="73" max="73" width="10.5" bestFit="1" customWidth="1"/>
    <col min="81" max="81" width="11.625" bestFit="1" customWidth="1"/>
  </cols>
  <sheetData>
    <row r="1" spans="1:102" ht="28.5" customHeight="1">
      <c r="A1" s="109" t="s">
        <v>81</v>
      </c>
      <c r="B1" s="111" t="s">
        <v>239</v>
      </c>
      <c r="C1" s="111" t="s">
        <v>255</v>
      </c>
      <c r="D1" s="111" t="s">
        <v>255</v>
      </c>
      <c r="E1" s="111" t="s">
        <v>255</v>
      </c>
      <c r="F1" s="111" t="s">
        <v>255</v>
      </c>
      <c r="G1" s="111" t="s">
        <v>255</v>
      </c>
      <c r="H1" s="111" t="s">
        <v>255</v>
      </c>
      <c r="I1" s="111" t="s">
        <v>255</v>
      </c>
      <c r="J1" s="111" t="s">
        <v>255</v>
      </c>
      <c r="K1" s="111" t="s">
        <v>255</v>
      </c>
      <c r="L1" s="111" t="s">
        <v>255</v>
      </c>
      <c r="M1" s="111" t="s">
        <v>255</v>
      </c>
      <c r="N1" s="111" t="s">
        <v>255</v>
      </c>
      <c r="O1" s="111" t="s">
        <v>255</v>
      </c>
      <c r="P1" s="48" t="s">
        <v>240</v>
      </c>
      <c r="Q1" s="48" t="s">
        <v>255</v>
      </c>
      <c r="R1" s="48" t="s">
        <v>255</v>
      </c>
      <c r="S1" s="48" t="s">
        <v>255</v>
      </c>
      <c r="T1" s="48" t="s">
        <v>255</v>
      </c>
      <c r="U1" s="48" t="s">
        <v>255</v>
      </c>
      <c r="V1" s="48" t="s">
        <v>255</v>
      </c>
      <c r="W1" s="48" t="s">
        <v>255</v>
      </c>
      <c r="X1" s="48" t="s">
        <v>255</v>
      </c>
      <c r="Y1" s="48" t="s">
        <v>255</v>
      </c>
      <c r="Z1" s="48" t="s">
        <v>255</v>
      </c>
      <c r="AA1" s="48" t="s">
        <v>255</v>
      </c>
      <c r="AB1" s="48" t="s">
        <v>255</v>
      </c>
      <c r="AC1" s="48" t="s">
        <v>255</v>
      </c>
      <c r="AD1" s="48" t="s">
        <v>255</v>
      </c>
      <c r="AE1" s="48" t="s">
        <v>255</v>
      </c>
      <c r="AF1" s="48" t="s">
        <v>255</v>
      </c>
      <c r="AG1" s="48" t="s">
        <v>255</v>
      </c>
      <c r="AH1" s="48" t="s">
        <v>255</v>
      </c>
      <c r="AI1" s="48" t="s">
        <v>255</v>
      </c>
      <c r="AJ1" s="48" t="s">
        <v>255</v>
      </c>
      <c r="AK1" s="48" t="s">
        <v>255</v>
      </c>
      <c r="AL1" s="48" t="s">
        <v>255</v>
      </c>
      <c r="AM1" s="48" t="s">
        <v>255</v>
      </c>
      <c r="AN1" s="48" t="s">
        <v>255</v>
      </c>
      <c r="AO1" s="48" t="s">
        <v>255</v>
      </c>
      <c r="AP1" s="48" t="s">
        <v>255</v>
      </c>
      <c r="AQ1" s="48" t="s">
        <v>255</v>
      </c>
      <c r="AR1" s="48" t="s">
        <v>241</v>
      </c>
      <c r="AS1" s="48" t="s">
        <v>255</v>
      </c>
      <c r="AT1" s="48" t="s">
        <v>255</v>
      </c>
      <c r="AU1" s="48" t="s">
        <v>255</v>
      </c>
      <c r="AV1" s="48" t="s">
        <v>255</v>
      </c>
      <c r="AW1" s="48" t="s">
        <v>255</v>
      </c>
      <c r="AX1" s="48" t="s">
        <v>255</v>
      </c>
      <c r="AY1" s="48" t="s">
        <v>255</v>
      </c>
      <c r="AZ1" s="48" t="s">
        <v>255</v>
      </c>
      <c r="BA1" s="48" t="s">
        <v>255</v>
      </c>
      <c r="BB1" s="48" t="s">
        <v>255</v>
      </c>
      <c r="BC1" s="48" t="s">
        <v>255</v>
      </c>
      <c r="BD1" s="48" t="s">
        <v>256</v>
      </c>
      <c r="BE1" s="48" t="s">
        <v>255</v>
      </c>
      <c r="BF1" s="48" t="s">
        <v>255</v>
      </c>
      <c r="BG1" s="48" t="s">
        <v>255</v>
      </c>
      <c r="BH1" s="48" t="s">
        <v>255</v>
      </c>
      <c r="BI1" s="48" t="s">
        <v>255</v>
      </c>
      <c r="BJ1" s="48" t="s">
        <v>255</v>
      </c>
      <c r="BK1" s="48" t="s">
        <v>255</v>
      </c>
      <c r="BL1" s="48" t="s">
        <v>255</v>
      </c>
      <c r="BM1" s="48" t="s">
        <v>255</v>
      </c>
      <c r="BN1" s="48" t="s">
        <v>255</v>
      </c>
      <c r="BO1" s="48" t="s">
        <v>255</v>
      </c>
      <c r="BP1" s="48" t="s">
        <v>255</v>
      </c>
      <c r="BQ1" s="48" t="s">
        <v>242</v>
      </c>
      <c r="BR1" s="48" t="s">
        <v>255</v>
      </c>
      <c r="BS1" s="48" t="s">
        <v>255</v>
      </c>
      <c r="BT1" s="48" t="s">
        <v>255</v>
      </c>
      <c r="BU1" s="48" t="s">
        <v>255</v>
      </c>
      <c r="BV1" s="48" t="s">
        <v>255</v>
      </c>
      <c r="BW1" s="48" t="s">
        <v>255</v>
      </c>
      <c r="BX1" s="48" t="s">
        <v>255</v>
      </c>
      <c r="BY1" s="48" t="s">
        <v>255</v>
      </c>
      <c r="BZ1" s="48" t="s">
        <v>255</v>
      </c>
      <c r="CA1" s="48" t="s">
        <v>255</v>
      </c>
      <c r="CB1" s="48" t="s">
        <v>255</v>
      </c>
      <c r="CC1" s="48" t="s">
        <v>255</v>
      </c>
      <c r="CD1" s="48" t="s">
        <v>255</v>
      </c>
      <c r="CE1" s="48" t="s">
        <v>255</v>
      </c>
      <c r="CF1" s="48" t="s">
        <v>255</v>
      </c>
      <c r="CG1" s="48" t="s">
        <v>255</v>
      </c>
      <c r="CH1" s="48" t="s">
        <v>257</v>
      </c>
      <c r="CI1" s="48" t="s">
        <v>255</v>
      </c>
      <c r="CJ1" s="48" t="s">
        <v>255</v>
      </c>
      <c r="CK1" s="48" t="s">
        <v>258</v>
      </c>
      <c r="CL1" s="48" t="s">
        <v>255</v>
      </c>
      <c r="CM1" s="48" t="s">
        <v>255</v>
      </c>
      <c r="CN1" s="48" t="s">
        <v>255</v>
      </c>
      <c r="CO1" s="48" t="s">
        <v>255</v>
      </c>
      <c r="CP1" s="48" t="s">
        <v>255</v>
      </c>
      <c r="CQ1" s="48" t="s">
        <v>259</v>
      </c>
      <c r="CR1" s="48" t="s">
        <v>255</v>
      </c>
      <c r="CS1" s="48" t="s">
        <v>255</v>
      </c>
      <c r="CT1" s="48" t="s">
        <v>260</v>
      </c>
      <c r="CU1" s="48" t="s">
        <v>255</v>
      </c>
      <c r="CV1" s="48" t="s">
        <v>255</v>
      </c>
      <c r="CW1" s="48" t="s">
        <v>255</v>
      </c>
      <c r="CX1" s="49" t="s">
        <v>255</v>
      </c>
    </row>
    <row r="2" spans="1:102" ht="37.5" customHeight="1">
      <c r="A2" s="110" t="s">
        <v>255</v>
      </c>
      <c r="B2" s="50" t="s">
        <v>78</v>
      </c>
      <c r="C2" s="50" t="s">
        <v>261</v>
      </c>
      <c r="D2" s="50" t="s">
        <v>262</v>
      </c>
      <c r="E2" s="50" t="s">
        <v>263</v>
      </c>
      <c r="F2" s="50" t="s">
        <v>264</v>
      </c>
      <c r="G2" s="50" t="s">
        <v>265</v>
      </c>
      <c r="H2" s="50" t="s">
        <v>266</v>
      </c>
      <c r="I2" s="50" t="s">
        <v>267</v>
      </c>
      <c r="J2" s="50" t="s">
        <v>268</v>
      </c>
      <c r="K2" s="50" t="s">
        <v>269</v>
      </c>
      <c r="L2" s="50" t="s">
        <v>270</v>
      </c>
      <c r="M2" s="50" t="s">
        <v>271</v>
      </c>
      <c r="N2" s="50" t="s">
        <v>272</v>
      </c>
      <c r="O2" s="50" t="s">
        <v>273</v>
      </c>
      <c r="P2" s="50" t="s">
        <v>78</v>
      </c>
      <c r="Q2" s="50" t="s">
        <v>274</v>
      </c>
      <c r="R2" s="50" t="s">
        <v>275</v>
      </c>
      <c r="S2" s="50" t="s">
        <v>276</v>
      </c>
      <c r="T2" s="50" t="s">
        <v>277</v>
      </c>
      <c r="U2" s="50" t="s">
        <v>278</v>
      </c>
      <c r="V2" s="50" t="s">
        <v>279</v>
      </c>
      <c r="W2" s="50" t="s">
        <v>280</v>
      </c>
      <c r="X2" s="50" t="s">
        <v>281</v>
      </c>
      <c r="Y2" s="50" t="s">
        <v>282</v>
      </c>
      <c r="Z2" s="50" t="s">
        <v>283</v>
      </c>
      <c r="AA2" s="50" t="s">
        <v>284</v>
      </c>
      <c r="AB2" s="50" t="s">
        <v>285</v>
      </c>
      <c r="AC2" s="50" t="s">
        <v>286</v>
      </c>
      <c r="AD2" s="50" t="s">
        <v>287</v>
      </c>
      <c r="AE2" s="50" t="s">
        <v>288</v>
      </c>
      <c r="AF2" s="50" t="s">
        <v>289</v>
      </c>
      <c r="AG2" s="50" t="s">
        <v>290</v>
      </c>
      <c r="AH2" s="50" t="s">
        <v>291</v>
      </c>
      <c r="AI2" s="50" t="s">
        <v>292</v>
      </c>
      <c r="AJ2" s="50" t="s">
        <v>293</v>
      </c>
      <c r="AK2" s="50" t="s">
        <v>294</v>
      </c>
      <c r="AL2" s="50" t="s">
        <v>295</v>
      </c>
      <c r="AM2" s="50" t="s">
        <v>296</v>
      </c>
      <c r="AN2" s="50" t="s">
        <v>297</v>
      </c>
      <c r="AO2" s="50" t="s">
        <v>298</v>
      </c>
      <c r="AP2" s="50" t="s">
        <v>299</v>
      </c>
      <c r="AQ2" s="50" t="s">
        <v>300</v>
      </c>
      <c r="AR2" s="50" t="s">
        <v>78</v>
      </c>
      <c r="AS2" s="50" t="s">
        <v>301</v>
      </c>
      <c r="AT2" s="50" t="s">
        <v>302</v>
      </c>
      <c r="AU2" s="50" t="s">
        <v>303</v>
      </c>
      <c r="AV2" s="50" t="s">
        <v>304</v>
      </c>
      <c r="AW2" s="50" t="s">
        <v>305</v>
      </c>
      <c r="AX2" s="50" t="s">
        <v>306</v>
      </c>
      <c r="AY2" s="50" t="s">
        <v>307</v>
      </c>
      <c r="AZ2" s="50" t="s">
        <v>308</v>
      </c>
      <c r="BA2" s="50" t="s">
        <v>309</v>
      </c>
      <c r="BB2" s="50" t="s">
        <v>310</v>
      </c>
      <c r="BC2" s="50" t="s">
        <v>311</v>
      </c>
      <c r="BD2" s="50" t="s">
        <v>78</v>
      </c>
      <c r="BE2" s="50" t="s">
        <v>312</v>
      </c>
      <c r="BF2" s="50" t="s">
        <v>313</v>
      </c>
      <c r="BG2" s="50" t="s">
        <v>314</v>
      </c>
      <c r="BH2" s="50" t="s">
        <v>315</v>
      </c>
      <c r="BI2" s="50" t="s">
        <v>316</v>
      </c>
      <c r="BJ2" s="50" t="s">
        <v>317</v>
      </c>
      <c r="BK2" s="50" t="s">
        <v>318</v>
      </c>
      <c r="BL2" s="50" t="s">
        <v>319</v>
      </c>
      <c r="BM2" s="50" t="s">
        <v>320</v>
      </c>
      <c r="BN2" s="50" t="s">
        <v>321</v>
      </c>
      <c r="BO2" s="50" t="s">
        <v>322</v>
      </c>
      <c r="BP2" s="50" t="s">
        <v>323</v>
      </c>
      <c r="BQ2" s="50" t="s">
        <v>78</v>
      </c>
      <c r="BR2" s="50" t="s">
        <v>312</v>
      </c>
      <c r="BS2" s="50" t="s">
        <v>313</v>
      </c>
      <c r="BT2" s="50" t="s">
        <v>314</v>
      </c>
      <c r="BU2" s="50" t="s">
        <v>315</v>
      </c>
      <c r="BV2" s="50" t="s">
        <v>316</v>
      </c>
      <c r="BW2" s="50" t="s">
        <v>317</v>
      </c>
      <c r="BX2" s="50" t="s">
        <v>318</v>
      </c>
      <c r="BY2" s="50" t="s">
        <v>324</v>
      </c>
      <c r="BZ2" s="50" t="s">
        <v>325</v>
      </c>
      <c r="CA2" s="50" t="s">
        <v>326</v>
      </c>
      <c r="CB2" s="50" t="s">
        <v>327</v>
      </c>
      <c r="CC2" s="50" t="s">
        <v>319</v>
      </c>
      <c r="CD2" s="50" t="s">
        <v>320</v>
      </c>
      <c r="CE2" s="50" t="s">
        <v>321</v>
      </c>
      <c r="CF2" s="50" t="s">
        <v>322</v>
      </c>
      <c r="CG2" s="50" t="s">
        <v>328</v>
      </c>
      <c r="CH2" s="50" t="s">
        <v>78</v>
      </c>
      <c r="CI2" s="50" t="s">
        <v>329</v>
      </c>
      <c r="CJ2" s="50" t="s">
        <v>330</v>
      </c>
      <c r="CK2" s="50" t="s">
        <v>78</v>
      </c>
      <c r="CL2" s="50" t="s">
        <v>329</v>
      </c>
      <c r="CM2" s="50" t="s">
        <v>331</v>
      </c>
      <c r="CN2" s="50" t="s">
        <v>332</v>
      </c>
      <c r="CO2" s="50" t="s">
        <v>333</v>
      </c>
      <c r="CP2" s="50" t="s">
        <v>330</v>
      </c>
      <c r="CQ2" s="50" t="s">
        <v>78</v>
      </c>
      <c r="CR2" s="50" t="s">
        <v>334</v>
      </c>
      <c r="CS2" s="50" t="s">
        <v>335</v>
      </c>
      <c r="CT2" s="50" t="s">
        <v>78</v>
      </c>
      <c r="CU2" s="50" t="s">
        <v>336</v>
      </c>
      <c r="CV2" s="50" t="s">
        <v>337</v>
      </c>
      <c r="CW2" s="50" t="s">
        <v>338</v>
      </c>
      <c r="CX2" s="51" t="s">
        <v>260</v>
      </c>
    </row>
    <row r="3" spans="1:102">
      <c r="A3" s="110" t="s">
        <v>255</v>
      </c>
      <c r="B3" s="50" t="s">
        <v>255</v>
      </c>
      <c r="C3" s="50" t="s">
        <v>255</v>
      </c>
      <c r="D3" s="50" t="s">
        <v>255</v>
      </c>
      <c r="E3" s="50" t="s">
        <v>255</v>
      </c>
      <c r="F3" s="50" t="s">
        <v>255</v>
      </c>
      <c r="G3" s="50" t="s">
        <v>255</v>
      </c>
      <c r="H3" s="50" t="s">
        <v>255</v>
      </c>
      <c r="I3" s="50" t="s">
        <v>255</v>
      </c>
      <c r="J3" s="50" t="s">
        <v>255</v>
      </c>
      <c r="K3" s="50" t="s">
        <v>255</v>
      </c>
      <c r="L3" s="50" t="s">
        <v>255</v>
      </c>
      <c r="M3" s="50" t="s">
        <v>255</v>
      </c>
      <c r="N3" s="50" t="s">
        <v>255</v>
      </c>
      <c r="O3" s="50" t="s">
        <v>255</v>
      </c>
      <c r="P3" s="50" t="s">
        <v>255</v>
      </c>
      <c r="Q3" s="50" t="s">
        <v>255</v>
      </c>
      <c r="R3" s="50" t="s">
        <v>255</v>
      </c>
      <c r="S3" s="50" t="s">
        <v>255</v>
      </c>
      <c r="T3" s="50" t="s">
        <v>255</v>
      </c>
      <c r="U3" s="50" t="s">
        <v>255</v>
      </c>
      <c r="V3" s="50" t="s">
        <v>255</v>
      </c>
      <c r="W3" s="50" t="s">
        <v>255</v>
      </c>
      <c r="X3" s="50" t="s">
        <v>255</v>
      </c>
      <c r="Y3" s="50" t="s">
        <v>255</v>
      </c>
      <c r="Z3" s="50" t="s">
        <v>255</v>
      </c>
      <c r="AA3" s="50" t="s">
        <v>255</v>
      </c>
      <c r="AB3" s="50" t="s">
        <v>255</v>
      </c>
      <c r="AC3" s="50" t="s">
        <v>255</v>
      </c>
      <c r="AD3" s="50" t="s">
        <v>255</v>
      </c>
      <c r="AE3" s="50" t="s">
        <v>255</v>
      </c>
      <c r="AF3" s="50" t="s">
        <v>255</v>
      </c>
      <c r="AG3" s="50" t="s">
        <v>255</v>
      </c>
      <c r="AH3" s="50" t="s">
        <v>255</v>
      </c>
      <c r="AI3" s="50" t="s">
        <v>255</v>
      </c>
      <c r="AJ3" s="50" t="s">
        <v>255</v>
      </c>
      <c r="AK3" s="50" t="s">
        <v>255</v>
      </c>
      <c r="AL3" s="50" t="s">
        <v>255</v>
      </c>
      <c r="AM3" s="50" t="s">
        <v>255</v>
      </c>
      <c r="AN3" s="50" t="s">
        <v>255</v>
      </c>
      <c r="AO3" s="50" t="s">
        <v>255</v>
      </c>
      <c r="AP3" s="50" t="s">
        <v>255</v>
      </c>
      <c r="AQ3" s="50" t="s">
        <v>255</v>
      </c>
      <c r="AR3" s="50" t="s">
        <v>255</v>
      </c>
      <c r="AS3" s="50" t="s">
        <v>255</v>
      </c>
      <c r="AT3" s="50" t="s">
        <v>255</v>
      </c>
      <c r="AU3" s="50" t="s">
        <v>255</v>
      </c>
      <c r="AV3" s="50" t="s">
        <v>255</v>
      </c>
      <c r="AW3" s="50" t="s">
        <v>255</v>
      </c>
      <c r="AX3" s="50" t="s">
        <v>255</v>
      </c>
      <c r="AY3" s="50" t="s">
        <v>255</v>
      </c>
      <c r="AZ3" s="50" t="s">
        <v>255</v>
      </c>
      <c r="BA3" s="50" t="s">
        <v>255</v>
      </c>
      <c r="BB3" s="50" t="s">
        <v>255</v>
      </c>
      <c r="BC3" s="50" t="s">
        <v>255</v>
      </c>
      <c r="BD3" s="50" t="s">
        <v>255</v>
      </c>
      <c r="BE3" s="50" t="s">
        <v>255</v>
      </c>
      <c r="BF3" s="50" t="s">
        <v>255</v>
      </c>
      <c r="BG3" s="50" t="s">
        <v>255</v>
      </c>
      <c r="BH3" s="50" t="s">
        <v>255</v>
      </c>
      <c r="BI3" s="50" t="s">
        <v>255</v>
      </c>
      <c r="BJ3" s="50" t="s">
        <v>255</v>
      </c>
      <c r="BK3" s="50" t="s">
        <v>255</v>
      </c>
      <c r="BL3" s="50" t="s">
        <v>255</v>
      </c>
      <c r="BM3" s="50" t="s">
        <v>255</v>
      </c>
      <c r="BN3" s="50" t="s">
        <v>255</v>
      </c>
      <c r="BO3" s="50" t="s">
        <v>255</v>
      </c>
      <c r="BP3" s="50" t="s">
        <v>255</v>
      </c>
      <c r="BQ3" s="50" t="s">
        <v>255</v>
      </c>
      <c r="BR3" s="50" t="s">
        <v>255</v>
      </c>
      <c r="BS3" s="50" t="s">
        <v>255</v>
      </c>
      <c r="BT3" s="50" t="s">
        <v>255</v>
      </c>
      <c r="BU3" s="50" t="s">
        <v>255</v>
      </c>
      <c r="BV3" s="50" t="s">
        <v>255</v>
      </c>
      <c r="BW3" s="50" t="s">
        <v>255</v>
      </c>
      <c r="BX3" s="50" t="s">
        <v>255</v>
      </c>
      <c r="BY3" s="50" t="s">
        <v>255</v>
      </c>
      <c r="BZ3" s="50" t="s">
        <v>255</v>
      </c>
      <c r="CA3" s="50" t="s">
        <v>255</v>
      </c>
      <c r="CB3" s="50" t="s">
        <v>255</v>
      </c>
      <c r="CC3" s="50" t="s">
        <v>255</v>
      </c>
      <c r="CD3" s="50" t="s">
        <v>255</v>
      </c>
      <c r="CE3" s="50" t="s">
        <v>255</v>
      </c>
      <c r="CF3" s="50" t="s">
        <v>255</v>
      </c>
      <c r="CG3" s="50" t="s">
        <v>255</v>
      </c>
      <c r="CH3" s="50" t="s">
        <v>255</v>
      </c>
      <c r="CI3" s="50" t="s">
        <v>255</v>
      </c>
      <c r="CJ3" s="50" t="s">
        <v>255</v>
      </c>
      <c r="CK3" s="50" t="s">
        <v>255</v>
      </c>
      <c r="CL3" s="50" t="s">
        <v>255</v>
      </c>
      <c r="CM3" s="50" t="s">
        <v>255</v>
      </c>
      <c r="CN3" s="50" t="s">
        <v>255</v>
      </c>
      <c r="CO3" s="50" t="s">
        <v>255</v>
      </c>
      <c r="CP3" s="50" t="s">
        <v>255</v>
      </c>
      <c r="CQ3" s="50" t="s">
        <v>255</v>
      </c>
      <c r="CR3" s="50" t="s">
        <v>255</v>
      </c>
      <c r="CS3" s="50" t="s">
        <v>255</v>
      </c>
      <c r="CT3" s="50" t="s">
        <v>255</v>
      </c>
      <c r="CU3" s="50" t="s">
        <v>255</v>
      </c>
      <c r="CV3" s="50" t="s">
        <v>255</v>
      </c>
      <c r="CW3" s="50" t="s">
        <v>255</v>
      </c>
      <c r="CX3" s="51" t="s">
        <v>255</v>
      </c>
    </row>
    <row r="4" spans="1:102">
      <c r="A4" s="110" t="s">
        <v>255</v>
      </c>
      <c r="B4" s="50" t="s">
        <v>255</v>
      </c>
      <c r="C4" s="50" t="s">
        <v>255</v>
      </c>
      <c r="D4" s="50" t="s">
        <v>255</v>
      </c>
      <c r="E4" s="50" t="s">
        <v>255</v>
      </c>
      <c r="F4" s="50" t="s">
        <v>255</v>
      </c>
      <c r="G4" s="50" t="s">
        <v>255</v>
      </c>
      <c r="H4" s="50" t="s">
        <v>255</v>
      </c>
      <c r="I4" s="50" t="s">
        <v>255</v>
      </c>
      <c r="J4" s="50" t="s">
        <v>255</v>
      </c>
      <c r="K4" s="50" t="s">
        <v>255</v>
      </c>
      <c r="L4" s="50" t="s">
        <v>255</v>
      </c>
      <c r="M4" s="50" t="s">
        <v>255</v>
      </c>
      <c r="N4" s="50" t="s">
        <v>255</v>
      </c>
      <c r="O4" s="50" t="s">
        <v>255</v>
      </c>
      <c r="P4" s="50" t="s">
        <v>255</v>
      </c>
      <c r="Q4" s="50" t="s">
        <v>255</v>
      </c>
      <c r="R4" s="50" t="s">
        <v>255</v>
      </c>
      <c r="S4" s="50" t="s">
        <v>255</v>
      </c>
      <c r="T4" s="50" t="s">
        <v>255</v>
      </c>
      <c r="U4" s="50" t="s">
        <v>255</v>
      </c>
      <c r="V4" s="50" t="s">
        <v>255</v>
      </c>
      <c r="W4" s="50" t="s">
        <v>255</v>
      </c>
      <c r="X4" s="50" t="s">
        <v>255</v>
      </c>
      <c r="Y4" s="50" t="s">
        <v>255</v>
      </c>
      <c r="Z4" s="50" t="s">
        <v>255</v>
      </c>
      <c r="AA4" s="50" t="s">
        <v>255</v>
      </c>
      <c r="AB4" s="50" t="s">
        <v>255</v>
      </c>
      <c r="AC4" s="50" t="s">
        <v>255</v>
      </c>
      <c r="AD4" s="50" t="s">
        <v>255</v>
      </c>
      <c r="AE4" s="50" t="s">
        <v>255</v>
      </c>
      <c r="AF4" s="50" t="s">
        <v>255</v>
      </c>
      <c r="AG4" s="50" t="s">
        <v>255</v>
      </c>
      <c r="AH4" s="50" t="s">
        <v>255</v>
      </c>
      <c r="AI4" s="50" t="s">
        <v>255</v>
      </c>
      <c r="AJ4" s="50" t="s">
        <v>255</v>
      </c>
      <c r="AK4" s="50" t="s">
        <v>255</v>
      </c>
      <c r="AL4" s="50" t="s">
        <v>255</v>
      </c>
      <c r="AM4" s="50" t="s">
        <v>255</v>
      </c>
      <c r="AN4" s="50" t="s">
        <v>255</v>
      </c>
      <c r="AO4" s="50" t="s">
        <v>255</v>
      </c>
      <c r="AP4" s="50" t="s">
        <v>255</v>
      </c>
      <c r="AQ4" s="50" t="s">
        <v>255</v>
      </c>
      <c r="AR4" s="50" t="s">
        <v>255</v>
      </c>
      <c r="AS4" s="50" t="s">
        <v>255</v>
      </c>
      <c r="AT4" s="50" t="s">
        <v>255</v>
      </c>
      <c r="AU4" s="50" t="s">
        <v>255</v>
      </c>
      <c r="AV4" s="50" t="s">
        <v>255</v>
      </c>
      <c r="AW4" s="50" t="s">
        <v>255</v>
      </c>
      <c r="AX4" s="50" t="s">
        <v>255</v>
      </c>
      <c r="AY4" s="50" t="s">
        <v>255</v>
      </c>
      <c r="AZ4" s="50" t="s">
        <v>255</v>
      </c>
      <c r="BA4" s="50" t="s">
        <v>255</v>
      </c>
      <c r="BB4" s="50" t="s">
        <v>255</v>
      </c>
      <c r="BC4" s="50" t="s">
        <v>255</v>
      </c>
      <c r="BD4" s="50" t="s">
        <v>255</v>
      </c>
      <c r="BE4" s="50" t="s">
        <v>255</v>
      </c>
      <c r="BF4" s="50" t="s">
        <v>255</v>
      </c>
      <c r="BG4" s="50" t="s">
        <v>255</v>
      </c>
      <c r="BH4" s="50" t="s">
        <v>255</v>
      </c>
      <c r="BI4" s="50" t="s">
        <v>255</v>
      </c>
      <c r="BJ4" s="50" t="s">
        <v>255</v>
      </c>
      <c r="BK4" s="50" t="s">
        <v>255</v>
      </c>
      <c r="BL4" s="50" t="s">
        <v>255</v>
      </c>
      <c r="BM4" s="50" t="s">
        <v>255</v>
      </c>
      <c r="BN4" s="50" t="s">
        <v>255</v>
      </c>
      <c r="BO4" s="50" t="s">
        <v>255</v>
      </c>
      <c r="BP4" s="50" t="s">
        <v>255</v>
      </c>
      <c r="BQ4" s="50" t="s">
        <v>255</v>
      </c>
      <c r="BR4" s="50" t="s">
        <v>255</v>
      </c>
      <c r="BS4" s="50" t="s">
        <v>255</v>
      </c>
      <c r="BT4" s="50" t="s">
        <v>255</v>
      </c>
      <c r="BU4" s="50" t="s">
        <v>255</v>
      </c>
      <c r="BV4" s="50" t="s">
        <v>255</v>
      </c>
      <c r="BW4" s="50" t="s">
        <v>255</v>
      </c>
      <c r="BX4" s="50" t="s">
        <v>255</v>
      </c>
      <c r="BY4" s="50" t="s">
        <v>255</v>
      </c>
      <c r="BZ4" s="50" t="s">
        <v>255</v>
      </c>
      <c r="CA4" s="50" t="s">
        <v>255</v>
      </c>
      <c r="CB4" s="50" t="s">
        <v>255</v>
      </c>
      <c r="CC4" s="50" t="s">
        <v>255</v>
      </c>
      <c r="CD4" s="50" t="s">
        <v>255</v>
      </c>
      <c r="CE4" s="50" t="s">
        <v>255</v>
      </c>
      <c r="CF4" s="50" t="s">
        <v>255</v>
      </c>
      <c r="CG4" s="50" t="s">
        <v>255</v>
      </c>
      <c r="CH4" s="50" t="s">
        <v>255</v>
      </c>
      <c r="CI4" s="50" t="s">
        <v>255</v>
      </c>
      <c r="CJ4" s="50" t="s">
        <v>255</v>
      </c>
      <c r="CK4" s="50" t="s">
        <v>255</v>
      </c>
      <c r="CL4" s="50" t="s">
        <v>255</v>
      </c>
      <c r="CM4" s="50" t="s">
        <v>255</v>
      </c>
      <c r="CN4" s="50" t="s">
        <v>255</v>
      </c>
      <c r="CO4" s="50" t="s">
        <v>255</v>
      </c>
      <c r="CP4" s="50" t="s">
        <v>255</v>
      </c>
      <c r="CQ4" s="50" t="s">
        <v>255</v>
      </c>
      <c r="CR4" s="50" t="s">
        <v>255</v>
      </c>
      <c r="CS4" s="50" t="s">
        <v>255</v>
      </c>
      <c r="CT4" s="50" t="s">
        <v>255</v>
      </c>
      <c r="CU4" s="50" t="s">
        <v>255</v>
      </c>
      <c r="CV4" s="50" t="s">
        <v>255</v>
      </c>
      <c r="CW4" s="50" t="s">
        <v>255</v>
      </c>
      <c r="CX4" s="51" t="s">
        <v>255</v>
      </c>
    </row>
    <row r="5" spans="1:102">
      <c r="A5" s="52" t="s">
        <v>339</v>
      </c>
      <c r="B5" s="52" t="s">
        <v>340</v>
      </c>
      <c r="C5" s="52" t="s">
        <v>341</v>
      </c>
      <c r="D5" s="52" t="s">
        <v>342</v>
      </c>
      <c r="E5" s="52" t="s">
        <v>343</v>
      </c>
      <c r="F5" s="52" t="s">
        <v>344</v>
      </c>
      <c r="G5" s="52" t="s">
        <v>345</v>
      </c>
      <c r="H5" s="52" t="s">
        <v>346</v>
      </c>
      <c r="I5" s="52" t="s">
        <v>347</v>
      </c>
      <c r="J5" s="52" t="s">
        <v>348</v>
      </c>
      <c r="K5" s="52" t="s">
        <v>349</v>
      </c>
      <c r="L5" s="52" t="s">
        <v>350</v>
      </c>
      <c r="M5" s="52" t="s">
        <v>351</v>
      </c>
      <c r="N5" s="52" t="s">
        <v>352</v>
      </c>
      <c r="O5" s="52" t="s">
        <v>353</v>
      </c>
      <c r="P5" s="52" t="s">
        <v>354</v>
      </c>
      <c r="Q5" s="52" t="s">
        <v>355</v>
      </c>
      <c r="R5" s="52" t="s">
        <v>356</v>
      </c>
      <c r="S5" s="52" t="s">
        <v>357</v>
      </c>
      <c r="T5" s="52" t="s">
        <v>358</v>
      </c>
      <c r="U5" s="52" t="s">
        <v>359</v>
      </c>
      <c r="V5" s="52" t="s">
        <v>360</v>
      </c>
      <c r="W5" s="52" t="s">
        <v>361</v>
      </c>
      <c r="X5" s="52" t="s">
        <v>362</v>
      </c>
      <c r="Y5" s="52" t="s">
        <v>363</v>
      </c>
      <c r="Z5" s="52" t="s">
        <v>364</v>
      </c>
      <c r="AA5" s="52" t="s">
        <v>365</v>
      </c>
      <c r="AB5" s="52" t="s">
        <v>366</v>
      </c>
      <c r="AC5" s="52" t="s">
        <v>367</v>
      </c>
      <c r="AD5" s="52" t="s">
        <v>368</v>
      </c>
      <c r="AE5" s="52" t="s">
        <v>369</v>
      </c>
      <c r="AF5" s="52" t="s">
        <v>370</v>
      </c>
      <c r="AG5" s="52" t="s">
        <v>371</v>
      </c>
      <c r="AH5" s="52" t="s">
        <v>372</v>
      </c>
      <c r="AI5" s="52" t="s">
        <v>373</v>
      </c>
      <c r="AJ5" s="52" t="s">
        <v>374</v>
      </c>
      <c r="AK5" s="52" t="s">
        <v>375</v>
      </c>
      <c r="AL5" s="52" t="s">
        <v>376</v>
      </c>
      <c r="AM5" s="52" t="s">
        <v>377</v>
      </c>
      <c r="AN5" s="52" t="s">
        <v>378</v>
      </c>
      <c r="AO5" s="52" t="s">
        <v>379</v>
      </c>
      <c r="AP5" s="52" t="s">
        <v>380</v>
      </c>
      <c r="AQ5" s="52" t="s">
        <v>381</v>
      </c>
      <c r="AR5" s="52" t="s">
        <v>382</v>
      </c>
      <c r="AS5" s="52" t="s">
        <v>383</v>
      </c>
      <c r="AT5" s="52" t="s">
        <v>384</v>
      </c>
      <c r="AU5" s="52" t="s">
        <v>385</v>
      </c>
      <c r="AV5" s="52" t="s">
        <v>386</v>
      </c>
      <c r="AW5" s="52" t="s">
        <v>387</v>
      </c>
      <c r="AX5" s="52" t="s">
        <v>388</v>
      </c>
      <c r="AY5" s="52" t="s">
        <v>389</v>
      </c>
      <c r="AZ5" s="52" t="s">
        <v>390</v>
      </c>
      <c r="BA5" s="52" t="s">
        <v>391</v>
      </c>
      <c r="BB5" s="52" t="s">
        <v>392</v>
      </c>
      <c r="BC5" s="52" t="s">
        <v>393</v>
      </c>
      <c r="BD5" s="52" t="s">
        <v>394</v>
      </c>
      <c r="BE5" s="52" t="s">
        <v>395</v>
      </c>
      <c r="BF5" s="52" t="s">
        <v>396</v>
      </c>
      <c r="BG5" s="52" t="s">
        <v>397</v>
      </c>
      <c r="BH5" s="52" t="s">
        <v>398</v>
      </c>
      <c r="BI5" s="52" t="s">
        <v>399</v>
      </c>
      <c r="BJ5" s="52" t="s">
        <v>400</v>
      </c>
      <c r="BK5" s="52" t="s">
        <v>401</v>
      </c>
      <c r="BL5" s="52" t="s">
        <v>402</v>
      </c>
      <c r="BM5" s="52" t="s">
        <v>403</v>
      </c>
      <c r="BN5" s="52" t="s">
        <v>404</v>
      </c>
      <c r="BO5" s="52" t="s">
        <v>405</v>
      </c>
      <c r="BP5" s="52" t="s">
        <v>406</v>
      </c>
      <c r="BQ5" s="52" t="s">
        <v>407</v>
      </c>
      <c r="BR5" s="52" t="s">
        <v>408</v>
      </c>
      <c r="BS5" s="52" t="s">
        <v>409</v>
      </c>
      <c r="BT5" s="52" t="s">
        <v>410</v>
      </c>
      <c r="BU5" s="52" t="s">
        <v>411</v>
      </c>
      <c r="BV5" s="52" t="s">
        <v>412</v>
      </c>
      <c r="BW5" s="52" t="s">
        <v>413</v>
      </c>
      <c r="BX5" s="52" t="s">
        <v>414</v>
      </c>
      <c r="BY5" s="52" t="s">
        <v>415</v>
      </c>
      <c r="BZ5" s="52" t="s">
        <v>416</v>
      </c>
      <c r="CA5" s="52" t="s">
        <v>417</v>
      </c>
      <c r="CB5" s="52" t="s">
        <v>418</v>
      </c>
      <c r="CC5" s="52" t="s">
        <v>419</v>
      </c>
      <c r="CD5" s="52" t="s">
        <v>420</v>
      </c>
      <c r="CE5" s="52" t="s">
        <v>421</v>
      </c>
      <c r="CF5" s="52" t="s">
        <v>422</v>
      </c>
      <c r="CG5" s="52" t="s">
        <v>423</v>
      </c>
      <c r="CH5" s="52" t="s">
        <v>424</v>
      </c>
      <c r="CI5" s="52" t="s">
        <v>425</v>
      </c>
      <c r="CJ5" s="52" t="s">
        <v>426</v>
      </c>
      <c r="CK5" s="52" t="s">
        <v>427</v>
      </c>
      <c r="CL5" s="52" t="s">
        <v>428</v>
      </c>
      <c r="CM5" s="52" t="s">
        <v>429</v>
      </c>
      <c r="CN5" s="52" t="s">
        <v>430</v>
      </c>
      <c r="CO5" s="52" t="s">
        <v>431</v>
      </c>
      <c r="CP5" s="52" t="s">
        <v>432</v>
      </c>
      <c r="CQ5" s="52" t="s">
        <v>433</v>
      </c>
      <c r="CR5" s="52" t="s">
        <v>434</v>
      </c>
      <c r="CS5" s="52" t="s">
        <v>435</v>
      </c>
      <c r="CT5" s="52" t="s">
        <v>436</v>
      </c>
      <c r="CU5" s="52" t="s">
        <v>437</v>
      </c>
      <c r="CV5" s="52" t="s">
        <v>438</v>
      </c>
      <c r="CW5" s="52" t="s">
        <v>439</v>
      </c>
      <c r="CX5" s="53" t="s">
        <v>440</v>
      </c>
    </row>
    <row r="6" spans="1:102" ht="36" customHeight="1">
      <c r="A6" s="54">
        <v>5955141.5</v>
      </c>
      <c r="B6" s="54">
        <f>SUM(C6:O6)</f>
        <v>46029087.109999999</v>
      </c>
      <c r="C6" s="54">
        <v>2862526</v>
      </c>
      <c r="D6" s="54">
        <f>8038238+2171314+487052+728000+2300883</f>
        <v>13725487</v>
      </c>
      <c r="E6" s="54">
        <f>965026+1093000+1825702+1446757.71</f>
        <v>5330485.71</v>
      </c>
      <c r="F6" s="54"/>
      <c r="G6" s="54"/>
      <c r="H6" s="54">
        <f>2417760</f>
        <v>2417760</v>
      </c>
      <c r="I6" s="54">
        <f>3328800</f>
        <v>3328800</v>
      </c>
      <c r="J6" s="54">
        <f>63811.2</f>
        <v>63811.199999999997</v>
      </c>
      <c r="K6" s="54">
        <f>478584</f>
        <v>478584</v>
      </c>
      <c r="L6" s="54">
        <f>338486.4+30576+12484+3585.6+889200+593028+191520</f>
        <v>2058880</v>
      </c>
      <c r="M6" s="54">
        <f>2085984+34944+820800</f>
        <v>2941728</v>
      </c>
      <c r="N6" s="54"/>
      <c r="O6" s="54">
        <f>11641332+291200+507710.4+42309.2+338473.6</f>
        <v>12821025.199999999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</row>
    <row r="7" spans="1:102" s="56" customFormat="1" ht="33.75" customHeight="1">
      <c r="A7" s="57" t="s">
        <v>441</v>
      </c>
      <c r="B7" s="55">
        <f>SUM(C7:O7)</f>
        <v>47861251.629999995</v>
      </c>
      <c r="C7" s="55">
        <v>2932968</v>
      </c>
      <c r="D7" s="55">
        <f>9289676.4+2159640+481896.72+2952810+1395792</f>
        <v>16279815.120000001</v>
      </c>
      <c r="E7" s="55">
        <f>1068000+1068000+2458202+293220+1099887.47+555000</f>
        <v>6542309.4699999997</v>
      </c>
      <c r="F7" s="55">
        <v>20000</v>
      </c>
      <c r="G7" s="55"/>
      <c r="H7" s="55">
        <f>2389224+930072</f>
        <v>3319296</v>
      </c>
      <c r="I7" s="55">
        <f>955689.6</f>
        <v>955689.6</v>
      </c>
      <c r="J7" s="55">
        <f>61730.4+593028</f>
        <v>654758.40000000002</v>
      </c>
      <c r="K7" s="55">
        <f>462978</f>
        <v>462978</v>
      </c>
      <c r="L7" s="55">
        <f>119461.2+200323.2</f>
        <v>319784.40000000002</v>
      </c>
      <c r="M7" s="55">
        <f>2152340.64+836736</f>
        <v>2989076.64</v>
      </c>
      <c r="N7" s="55"/>
      <c r="O7" s="57">
        <f>619800+11794800+581985.6+48498.8+339491.6</f>
        <v>13384576</v>
      </c>
      <c r="P7" s="55">
        <f>SUM(Q7:AQ7)</f>
        <v>2360632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>
        <f>10000</f>
        <v>10000</v>
      </c>
      <c r="AG7" s="55"/>
      <c r="AH7" s="55"/>
      <c r="AI7" s="55"/>
      <c r="AJ7" s="55"/>
      <c r="AK7" s="55"/>
      <c r="AL7" s="55"/>
      <c r="AM7" s="55"/>
      <c r="AN7" s="55">
        <f>440000</f>
        <v>440000</v>
      </c>
      <c r="AO7" s="55">
        <f>84000</f>
        <v>84000</v>
      </c>
      <c r="AP7" s="55"/>
      <c r="AQ7" s="55">
        <f>1826632</f>
        <v>1826632</v>
      </c>
      <c r="AR7" s="55">
        <f>SUM(AS7:BC7)</f>
        <v>163659.6</v>
      </c>
      <c r="AS7" s="55"/>
      <c r="AT7" s="55">
        <f>50670+84552+28437.6</f>
        <v>163659.6</v>
      </c>
      <c r="AU7" s="55"/>
      <c r="AV7" s="55"/>
      <c r="AW7" s="55"/>
      <c r="AX7" s="55"/>
      <c r="AY7" s="55"/>
      <c r="AZ7" s="55"/>
      <c r="BA7" s="55"/>
      <c r="BB7" s="55"/>
      <c r="BC7" s="55"/>
      <c r="BD7" s="55">
        <f>SUM(BE7:BP7)</f>
        <v>0</v>
      </c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>
        <f>SUM(BR7:CG7)</f>
        <v>50000</v>
      </c>
      <c r="BR7" s="55"/>
      <c r="BS7" s="55">
        <v>50000</v>
      </c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</row>
    <row r="8" spans="1:102" s="58" customFormat="1" ht="22.5" customHeight="1">
      <c r="A8" s="61" t="s">
        <v>442</v>
      </c>
      <c r="B8" s="55">
        <f t="shared" ref="B8:B26" si="0">SUM(C8:O8)</f>
        <v>50000</v>
      </c>
      <c r="C8" s="62"/>
      <c r="D8" s="62"/>
      <c r="E8" s="62"/>
      <c r="F8" s="62">
        <v>50000</v>
      </c>
      <c r="G8" s="62"/>
      <c r="H8" s="62"/>
      <c r="I8" s="62"/>
      <c r="J8" s="62"/>
      <c r="K8" s="62"/>
      <c r="L8" s="62"/>
      <c r="M8" s="62"/>
      <c r="N8" s="62"/>
      <c r="O8" s="62"/>
      <c r="P8" s="55">
        <f t="shared" ref="P8:P24" si="1">SUM(Q8:AQ8)</f>
        <v>12238286.129999999</v>
      </c>
      <c r="Q8" s="62"/>
      <c r="R8" s="62">
        <v>4750</v>
      </c>
      <c r="S8" s="62"/>
      <c r="T8" s="62"/>
      <c r="U8" s="62"/>
      <c r="V8" s="62"/>
      <c r="W8" s="62"/>
      <c r="X8" s="62"/>
      <c r="Y8" s="62"/>
      <c r="Z8" s="62">
        <v>370000</v>
      </c>
      <c r="AA8" s="62"/>
      <c r="AB8" s="62">
        <f>46800+44759+199584+14000</f>
        <v>305143</v>
      </c>
      <c r="AC8" s="62">
        <f>45600+86400+10200</f>
        <v>142200</v>
      </c>
      <c r="AD8" s="62"/>
      <c r="AE8" s="62"/>
      <c r="AF8" s="62"/>
      <c r="AG8" s="62">
        <f>152950+43878</f>
        <v>196828</v>
      </c>
      <c r="AH8" s="62">
        <f>189000+95000+12600</f>
        <v>296600</v>
      </c>
      <c r="AI8" s="62"/>
      <c r="AJ8" s="62">
        <v>44000</v>
      </c>
      <c r="AK8" s="62">
        <f>28026+30000+50000+389400+950000+74400+351140+43350+150000</f>
        <v>2066316</v>
      </c>
      <c r="AL8" s="62"/>
      <c r="AM8" s="62">
        <f>2275970+584790</f>
        <v>2860760</v>
      </c>
      <c r="AN8" s="62"/>
      <c r="AO8" s="62"/>
      <c r="AP8" s="62">
        <v>295705.55</v>
      </c>
      <c r="AQ8" s="62">
        <f>45000+30000+57000+10844+7600+9500+100000+99800+3000000+31350+152025+8360+92994+73150+60000+95000+1783360.58</f>
        <v>5655983.5800000001</v>
      </c>
      <c r="AR8" s="55">
        <f t="shared" ref="AR8:AR25" si="2">SUM(AS8:BC8)</f>
        <v>529179.22</v>
      </c>
      <c r="AS8" s="62"/>
      <c r="AT8" s="62"/>
      <c r="AU8" s="62"/>
      <c r="AV8" s="62"/>
      <c r="AW8" s="62"/>
      <c r="AX8" s="62"/>
      <c r="AY8" s="62"/>
      <c r="AZ8" s="62"/>
      <c r="BA8" s="62">
        <f>95000+100000+14806.84+5000+39000+21388.4</f>
        <v>275195.24</v>
      </c>
      <c r="BB8" s="62"/>
      <c r="BC8" s="62">
        <f>70000+16197+17786.98+150000</f>
        <v>253983.97999999998</v>
      </c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55">
        <f t="shared" ref="BQ8:BQ24" si="3">SUM(BR8:CG8)</f>
        <v>425352.22</v>
      </c>
      <c r="BR8" s="62"/>
      <c r="BS8" s="62">
        <f>47500+24000</f>
        <v>71500</v>
      </c>
      <c r="BT8" s="62">
        <f>55727+57000+22447.22+26600</f>
        <v>161774.22</v>
      </c>
      <c r="BU8" s="62">
        <v>72078</v>
      </c>
      <c r="BV8" s="62"/>
      <c r="BW8" s="62"/>
      <c r="BX8" s="62"/>
      <c r="BY8" s="62"/>
      <c r="BZ8" s="62"/>
      <c r="CA8" s="62"/>
      <c r="CB8" s="62"/>
      <c r="CC8" s="62">
        <v>120000</v>
      </c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</row>
    <row r="9" spans="1:102" s="58" customFormat="1" ht="22.5" customHeight="1">
      <c r="B9" s="60">
        <f t="shared" si="0"/>
        <v>0</v>
      </c>
      <c r="P9" s="60">
        <f t="shared" si="1"/>
        <v>0</v>
      </c>
      <c r="AR9" s="60">
        <f t="shared" si="2"/>
        <v>0</v>
      </c>
      <c r="BQ9" s="60">
        <f t="shared" si="3"/>
        <v>0</v>
      </c>
    </row>
    <row r="10" spans="1:102" s="58" customFormat="1" ht="22.5" customHeight="1">
      <c r="B10" s="55">
        <f t="shared" si="0"/>
        <v>0</v>
      </c>
      <c r="P10" s="55">
        <f t="shared" si="1"/>
        <v>0</v>
      </c>
      <c r="AR10" s="55">
        <f t="shared" si="2"/>
        <v>0</v>
      </c>
      <c r="BQ10" s="55">
        <f t="shared" si="3"/>
        <v>0</v>
      </c>
    </row>
    <row r="11" spans="1:102" s="58" customFormat="1" ht="22.5" customHeight="1">
      <c r="B11" s="55">
        <f t="shared" si="0"/>
        <v>0</v>
      </c>
      <c r="P11" s="55">
        <f t="shared" si="1"/>
        <v>0</v>
      </c>
      <c r="AR11" s="55">
        <f t="shared" si="2"/>
        <v>0</v>
      </c>
      <c r="BQ11" s="55">
        <f t="shared" si="3"/>
        <v>0</v>
      </c>
    </row>
    <row r="12" spans="1:102" s="58" customFormat="1" ht="22.5" customHeight="1">
      <c r="B12" s="55">
        <f t="shared" si="0"/>
        <v>0</v>
      </c>
      <c r="P12" s="55">
        <f t="shared" si="1"/>
        <v>0</v>
      </c>
      <c r="AR12" s="55">
        <f t="shared" si="2"/>
        <v>0</v>
      </c>
      <c r="BQ12" s="55">
        <f t="shared" si="3"/>
        <v>0</v>
      </c>
    </row>
    <row r="13" spans="1:102" s="58" customFormat="1" ht="22.5" customHeight="1">
      <c r="B13" s="55">
        <f t="shared" si="0"/>
        <v>0</v>
      </c>
      <c r="P13" s="55">
        <f t="shared" si="1"/>
        <v>0</v>
      </c>
      <c r="AR13" s="55">
        <f t="shared" si="2"/>
        <v>0</v>
      </c>
      <c r="BQ13" s="55">
        <f t="shared" si="3"/>
        <v>0</v>
      </c>
    </row>
    <row r="14" spans="1:102" s="58" customFormat="1" ht="22.5" customHeight="1">
      <c r="B14" s="55">
        <f t="shared" si="0"/>
        <v>0</v>
      </c>
      <c r="P14" s="55">
        <f t="shared" si="1"/>
        <v>0</v>
      </c>
      <c r="AR14" s="55">
        <f t="shared" si="2"/>
        <v>0</v>
      </c>
      <c r="BQ14" s="55">
        <f t="shared" si="3"/>
        <v>0</v>
      </c>
    </row>
    <row r="15" spans="1:102" s="58" customFormat="1" ht="22.5" customHeight="1">
      <c r="B15" s="55">
        <f t="shared" si="0"/>
        <v>0</v>
      </c>
      <c r="P15" s="55">
        <f t="shared" si="1"/>
        <v>0</v>
      </c>
      <c r="AR15" s="55">
        <f t="shared" si="2"/>
        <v>0</v>
      </c>
      <c r="BQ15" s="55">
        <f t="shared" si="3"/>
        <v>0</v>
      </c>
    </row>
    <row r="16" spans="1:102" s="58" customFormat="1" ht="22.5" customHeight="1">
      <c r="B16" s="55">
        <f t="shared" si="0"/>
        <v>0</v>
      </c>
      <c r="P16" s="55">
        <f t="shared" si="1"/>
        <v>0</v>
      </c>
      <c r="AR16" s="55">
        <f t="shared" si="2"/>
        <v>0</v>
      </c>
      <c r="BQ16" s="55">
        <f t="shared" si="3"/>
        <v>0</v>
      </c>
    </row>
    <row r="17" spans="2:69" s="58" customFormat="1" ht="22.5" customHeight="1">
      <c r="B17" s="55">
        <f t="shared" si="0"/>
        <v>0</v>
      </c>
      <c r="P17" s="55">
        <f t="shared" si="1"/>
        <v>0</v>
      </c>
      <c r="AR17" s="55">
        <f t="shared" si="2"/>
        <v>0</v>
      </c>
      <c r="BQ17" s="55">
        <f t="shared" si="3"/>
        <v>0</v>
      </c>
    </row>
    <row r="18" spans="2:69" s="58" customFormat="1" ht="22.5" customHeight="1">
      <c r="B18" s="55">
        <f t="shared" si="0"/>
        <v>0</v>
      </c>
      <c r="P18" s="55">
        <f t="shared" si="1"/>
        <v>0</v>
      </c>
      <c r="AR18" s="55">
        <f t="shared" si="2"/>
        <v>0</v>
      </c>
      <c r="BQ18" s="55">
        <f t="shared" si="3"/>
        <v>0</v>
      </c>
    </row>
    <row r="19" spans="2:69" s="58" customFormat="1" ht="22.5" customHeight="1">
      <c r="B19" s="55">
        <f t="shared" si="0"/>
        <v>0</v>
      </c>
      <c r="P19" s="55">
        <f t="shared" si="1"/>
        <v>0</v>
      </c>
      <c r="AR19" s="55">
        <f t="shared" si="2"/>
        <v>0</v>
      </c>
      <c r="BQ19" s="55">
        <f t="shared" si="3"/>
        <v>0</v>
      </c>
    </row>
    <row r="20" spans="2:69" s="58" customFormat="1" ht="22.5" customHeight="1">
      <c r="B20" s="55">
        <f t="shared" si="0"/>
        <v>0</v>
      </c>
      <c r="P20" s="55">
        <f t="shared" si="1"/>
        <v>0</v>
      </c>
      <c r="AR20" s="55">
        <f t="shared" si="2"/>
        <v>0</v>
      </c>
      <c r="BQ20" s="55">
        <f t="shared" si="3"/>
        <v>0</v>
      </c>
    </row>
    <row r="21" spans="2:69" s="58" customFormat="1" ht="22.5" customHeight="1">
      <c r="B21" s="55">
        <f t="shared" si="0"/>
        <v>0</v>
      </c>
      <c r="P21" s="55">
        <f t="shared" si="1"/>
        <v>0</v>
      </c>
      <c r="AR21" s="55">
        <f t="shared" si="2"/>
        <v>0</v>
      </c>
      <c r="BQ21" s="55">
        <f t="shared" si="3"/>
        <v>0</v>
      </c>
    </row>
    <row r="22" spans="2:69" s="58" customFormat="1" ht="22.5" customHeight="1">
      <c r="B22" s="55">
        <f t="shared" si="0"/>
        <v>0</v>
      </c>
      <c r="P22" s="55">
        <f t="shared" si="1"/>
        <v>0</v>
      </c>
      <c r="AR22" s="55">
        <f t="shared" si="2"/>
        <v>0</v>
      </c>
      <c r="BQ22" s="55">
        <f t="shared" si="3"/>
        <v>0</v>
      </c>
    </row>
    <row r="23" spans="2:69" s="58" customFormat="1" ht="22.5" customHeight="1">
      <c r="B23" s="55">
        <f t="shared" si="0"/>
        <v>0</v>
      </c>
      <c r="P23" s="55">
        <f t="shared" si="1"/>
        <v>0</v>
      </c>
      <c r="AR23" s="55">
        <f t="shared" si="2"/>
        <v>0</v>
      </c>
      <c r="BQ23" s="55">
        <f t="shared" si="3"/>
        <v>0</v>
      </c>
    </row>
    <row r="24" spans="2:69" s="58" customFormat="1" ht="22.5" customHeight="1">
      <c r="B24" s="55">
        <f t="shared" si="0"/>
        <v>0</v>
      </c>
      <c r="P24" s="55">
        <f t="shared" si="1"/>
        <v>0</v>
      </c>
      <c r="AR24" s="55">
        <f t="shared" si="2"/>
        <v>0</v>
      </c>
      <c r="BQ24" s="55">
        <f t="shared" si="3"/>
        <v>0</v>
      </c>
    </row>
    <row r="25" spans="2:69" s="58" customFormat="1" ht="22.5" customHeight="1">
      <c r="B25" s="55">
        <f t="shared" si="0"/>
        <v>0</v>
      </c>
      <c r="AR25" s="55">
        <f t="shared" si="2"/>
        <v>0</v>
      </c>
    </row>
    <row r="26" spans="2:69" s="58" customFormat="1" ht="22.5" customHeight="1">
      <c r="B26" s="55">
        <f t="shared" si="0"/>
        <v>0</v>
      </c>
    </row>
    <row r="27" spans="2:69" s="58" customFormat="1"/>
  </sheetData>
  <mergeCells count="2">
    <mergeCell ref="A1:A4"/>
    <mergeCell ref="B1:O1"/>
  </mergeCells>
  <phoneticPr fontId="20" type="noConversion"/>
  <pageMargins left="0" right="0" top="0.35433070866141736" bottom="0.35433070866141736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B1:B17"/>
  <sheetViews>
    <sheetView workbookViewId="0">
      <selection activeCell="B17" sqref="B17"/>
    </sheetView>
  </sheetViews>
  <sheetFormatPr defaultColWidth="9" defaultRowHeight="13.5"/>
  <cols>
    <col min="2" max="2" width="77.125" customWidth="1"/>
  </cols>
  <sheetData>
    <row r="1" spans="2:2" ht="44.25" customHeight="1">
      <c r="B1" s="44" t="s">
        <v>3</v>
      </c>
    </row>
    <row r="2" spans="2:2" ht="39.75" customHeight="1">
      <c r="B2" s="45" t="s">
        <v>4</v>
      </c>
    </row>
    <row r="3" spans="2:2" ht="39.75" customHeight="1">
      <c r="B3" s="46" t="s">
        <v>5</v>
      </c>
    </row>
    <row r="4" spans="2:2" ht="39.75" customHeight="1">
      <c r="B4" s="46" t="s">
        <v>6</v>
      </c>
    </row>
    <row r="5" spans="2:2" ht="39.75" customHeight="1">
      <c r="B5" s="45" t="s">
        <v>7</v>
      </c>
    </row>
    <row r="6" spans="2:2" ht="39.75" customHeight="1">
      <c r="B6" s="46" t="s">
        <v>8</v>
      </c>
    </row>
    <row r="7" spans="2:2" ht="39.75" customHeight="1">
      <c r="B7" s="46" t="s">
        <v>9</v>
      </c>
    </row>
    <row r="8" spans="2:2" ht="39.75" customHeight="1">
      <c r="B8" s="46" t="s">
        <v>10</v>
      </c>
    </row>
    <row r="9" spans="2:2" ht="39.75" customHeight="1">
      <c r="B9" s="46" t="s">
        <v>11</v>
      </c>
    </row>
    <row r="10" spans="2:2" ht="39.75" customHeight="1">
      <c r="B10" s="46" t="s">
        <v>12</v>
      </c>
    </row>
    <row r="11" spans="2:2" ht="39.75" customHeight="1">
      <c r="B11" s="46" t="s">
        <v>13</v>
      </c>
    </row>
    <row r="12" spans="2:2" ht="39.75" customHeight="1">
      <c r="B12" s="46" t="s">
        <v>14</v>
      </c>
    </row>
    <row r="13" spans="2:2" ht="39.75" customHeight="1">
      <c r="B13" s="46" t="s">
        <v>15</v>
      </c>
    </row>
    <row r="14" spans="2:2" ht="39.75" customHeight="1">
      <c r="B14" s="46" t="s">
        <v>16</v>
      </c>
    </row>
    <row r="15" spans="2:2" ht="39.75" customHeight="1">
      <c r="B15" s="46" t="s">
        <v>17</v>
      </c>
    </row>
    <row r="16" spans="2:2" ht="39.75" customHeight="1">
      <c r="B16" s="46" t="s">
        <v>18</v>
      </c>
    </row>
    <row r="17" spans="2:2" ht="39.75" customHeight="1">
      <c r="B17" s="45" t="s">
        <v>19</v>
      </c>
    </row>
  </sheetData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I11"/>
  <sheetViews>
    <sheetView workbookViewId="0">
      <selection activeCell="A6" sqref="A6:I7"/>
    </sheetView>
  </sheetViews>
  <sheetFormatPr defaultColWidth="9" defaultRowHeight="13.5"/>
  <sheetData>
    <row r="1" spans="1:9" ht="31.5">
      <c r="A1" s="87" t="s">
        <v>20</v>
      </c>
      <c r="B1" s="87"/>
      <c r="C1" s="87"/>
      <c r="D1" s="87"/>
      <c r="E1" s="87"/>
      <c r="F1" s="87"/>
      <c r="G1" s="87"/>
      <c r="H1" s="87"/>
      <c r="I1" s="87"/>
    </row>
    <row r="2" spans="1:9" s="43" customFormat="1" ht="24.75" customHeight="1">
      <c r="A2" s="88" t="s">
        <v>21</v>
      </c>
      <c r="B2" s="88"/>
      <c r="C2" s="88"/>
      <c r="D2" s="88"/>
      <c r="E2" s="88"/>
      <c r="F2" s="88"/>
      <c r="G2" s="88"/>
      <c r="H2" s="88"/>
      <c r="I2" s="88"/>
    </row>
    <row r="3" spans="1:9" ht="24.75" customHeight="1">
      <c r="A3" s="90" t="s">
        <v>22</v>
      </c>
      <c r="B3" s="90"/>
      <c r="C3" s="90"/>
      <c r="D3" s="90"/>
      <c r="E3" s="90"/>
      <c r="F3" s="90"/>
      <c r="G3" s="90"/>
      <c r="H3" s="90"/>
      <c r="I3" s="90"/>
    </row>
    <row r="4" spans="1:9" ht="65.25" customHeight="1">
      <c r="A4" s="90"/>
      <c r="B4" s="90"/>
      <c r="C4" s="90"/>
      <c r="D4" s="90"/>
      <c r="E4" s="90"/>
      <c r="F4" s="90"/>
      <c r="G4" s="90"/>
      <c r="H4" s="90"/>
      <c r="I4" s="90"/>
    </row>
    <row r="5" spans="1:9" s="4" customFormat="1" ht="24.75" customHeight="1">
      <c r="A5" s="88" t="s">
        <v>23</v>
      </c>
      <c r="B5" s="88"/>
      <c r="C5" s="88"/>
      <c r="D5" s="88"/>
      <c r="E5" s="88"/>
      <c r="F5" s="88"/>
      <c r="G5" s="88"/>
      <c r="H5" s="88"/>
      <c r="I5" s="88"/>
    </row>
    <row r="6" spans="1:9" ht="24.75" customHeight="1">
      <c r="A6" s="90" t="s">
        <v>24</v>
      </c>
      <c r="B6" s="90"/>
      <c r="C6" s="90"/>
      <c r="D6" s="90"/>
      <c r="E6" s="90"/>
      <c r="F6" s="90"/>
      <c r="G6" s="90"/>
      <c r="H6" s="90"/>
      <c r="I6" s="90"/>
    </row>
    <row r="7" spans="1:9" ht="75.75" customHeight="1">
      <c r="A7" s="90"/>
      <c r="B7" s="90"/>
      <c r="C7" s="90"/>
      <c r="D7" s="90"/>
      <c r="E7" s="90"/>
      <c r="F7" s="90"/>
      <c r="G7" s="90"/>
      <c r="H7" s="90"/>
      <c r="I7" s="90"/>
    </row>
    <row r="8" spans="1:9" ht="24.75" customHeight="1">
      <c r="A8" s="90"/>
      <c r="B8" s="90"/>
      <c r="C8" s="90"/>
      <c r="D8" s="90"/>
      <c r="E8" s="90"/>
      <c r="F8" s="90"/>
      <c r="G8" s="90"/>
      <c r="H8" s="90"/>
      <c r="I8" s="90"/>
    </row>
    <row r="9" spans="1:9" ht="24.75" customHeight="1">
      <c r="A9" s="90"/>
      <c r="B9" s="90"/>
      <c r="C9" s="90"/>
      <c r="D9" s="90"/>
      <c r="E9" s="90"/>
      <c r="F9" s="90"/>
      <c r="G9" s="90"/>
      <c r="H9" s="90"/>
      <c r="I9" s="90"/>
    </row>
    <row r="10" spans="1:9" ht="24.75" customHeight="1">
      <c r="A10" s="89" t="s">
        <v>444</v>
      </c>
      <c r="B10" s="90"/>
      <c r="C10" s="90"/>
      <c r="D10" s="90"/>
      <c r="E10" s="90"/>
      <c r="F10" s="90"/>
      <c r="G10" s="90"/>
      <c r="H10" s="90"/>
      <c r="I10" s="90"/>
    </row>
    <row r="11" spans="1:9" ht="100.5" customHeight="1">
      <c r="A11" s="90"/>
      <c r="B11" s="90"/>
      <c r="C11" s="90"/>
      <c r="D11" s="90"/>
      <c r="E11" s="90"/>
      <c r="F11" s="90"/>
      <c r="G11" s="90"/>
      <c r="H11" s="90"/>
      <c r="I11" s="90"/>
    </row>
  </sheetData>
  <mergeCells count="7">
    <mergeCell ref="A1:I1"/>
    <mergeCell ref="A2:I2"/>
    <mergeCell ref="A5:I5"/>
    <mergeCell ref="A10:I11"/>
    <mergeCell ref="A3:I4"/>
    <mergeCell ref="A6:I7"/>
    <mergeCell ref="A8:I9"/>
  </mergeCells>
  <phoneticPr fontId="2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9:I23"/>
  <sheetViews>
    <sheetView workbookViewId="0">
      <selection activeCell="A19" sqref="A19:I20"/>
    </sheetView>
  </sheetViews>
  <sheetFormatPr defaultColWidth="9" defaultRowHeight="13.5"/>
  <sheetData>
    <row r="19" spans="1:9" ht="27.75" customHeight="1">
      <c r="A19" s="91" t="s">
        <v>25</v>
      </c>
      <c r="B19" s="91"/>
      <c r="C19" s="91"/>
      <c r="D19" s="91"/>
      <c r="E19" s="91"/>
      <c r="F19" s="91"/>
      <c r="G19" s="91"/>
      <c r="H19" s="91"/>
      <c r="I19" s="91"/>
    </row>
    <row r="20" spans="1:9" ht="27.75" customHeight="1">
      <c r="A20" s="91"/>
      <c r="B20" s="91"/>
      <c r="C20" s="91"/>
      <c r="D20" s="91"/>
      <c r="E20" s="91"/>
      <c r="F20" s="91"/>
      <c r="G20" s="91"/>
      <c r="H20" s="91"/>
      <c r="I20" s="91"/>
    </row>
    <row r="21" spans="1:9">
      <c r="A21" s="91"/>
      <c r="B21" s="91"/>
      <c r="C21" s="91"/>
      <c r="D21" s="91"/>
      <c r="E21" s="91"/>
      <c r="F21" s="91"/>
      <c r="G21" s="91"/>
      <c r="H21" s="91"/>
      <c r="I21" s="91"/>
    </row>
    <row r="22" spans="1:9">
      <c r="A22" s="91"/>
      <c r="B22" s="91"/>
      <c r="C22" s="91"/>
      <c r="D22" s="91"/>
      <c r="E22" s="91"/>
      <c r="F22" s="91"/>
      <c r="G22" s="91"/>
      <c r="H22" s="91"/>
      <c r="I22" s="91"/>
    </row>
    <row r="23" spans="1:9" ht="46.5">
      <c r="A23" s="91"/>
      <c r="B23" s="91"/>
      <c r="C23" s="91"/>
      <c r="D23" s="91"/>
      <c r="E23" s="91"/>
      <c r="F23" s="91"/>
      <c r="G23" s="91"/>
      <c r="H23" s="91"/>
      <c r="I23" s="91"/>
    </row>
  </sheetData>
  <mergeCells count="3">
    <mergeCell ref="A23:I23"/>
    <mergeCell ref="A19:I20"/>
    <mergeCell ref="A21:I22"/>
  </mergeCells>
  <phoneticPr fontId="2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D21"/>
  <sheetViews>
    <sheetView showZeros="0" workbookViewId="0">
      <selection activeCell="D27" sqref="D27"/>
    </sheetView>
  </sheetViews>
  <sheetFormatPr defaultColWidth="9" defaultRowHeight="13.5"/>
  <cols>
    <col min="1" max="1" width="27.625" customWidth="1"/>
    <col min="2" max="2" width="16.375" customWidth="1"/>
    <col min="3" max="3" width="23.5" customWidth="1"/>
    <col min="4" max="4" width="17.125" customWidth="1"/>
    <col min="5" max="5" width="14.25" customWidth="1"/>
  </cols>
  <sheetData>
    <row r="1" spans="1:4">
      <c r="A1" t="s">
        <v>26</v>
      </c>
    </row>
    <row r="2" spans="1:4" ht="38.25" customHeight="1">
      <c r="A2" s="92" t="s">
        <v>27</v>
      </c>
      <c r="B2" s="92"/>
      <c r="C2" s="92"/>
      <c r="D2" s="92"/>
    </row>
    <row r="3" spans="1:4" ht="20.25" customHeight="1">
      <c r="A3" t="s">
        <v>28</v>
      </c>
      <c r="D3" s="16" t="s">
        <v>29</v>
      </c>
    </row>
    <row r="4" spans="1:4" ht="30" customHeight="1">
      <c r="A4" s="93" t="s">
        <v>30</v>
      </c>
      <c r="B4" s="93"/>
      <c r="C4" s="93" t="s">
        <v>31</v>
      </c>
      <c r="D4" s="93"/>
    </row>
    <row r="5" spans="1:4" ht="31.5" customHeight="1">
      <c r="A5" s="34" t="s">
        <v>32</v>
      </c>
      <c r="B5" s="34" t="s">
        <v>33</v>
      </c>
      <c r="C5" s="34" t="s">
        <v>32</v>
      </c>
      <c r="D5" s="34" t="s">
        <v>33</v>
      </c>
    </row>
    <row r="6" spans="1:4" ht="31.5" customHeight="1">
      <c r="A6" s="37" t="s">
        <v>34</v>
      </c>
      <c r="B6" s="36">
        <v>6367.8360000000002</v>
      </c>
      <c r="C6" s="37" t="s">
        <v>35</v>
      </c>
      <c r="D6" s="36">
        <v>5043.5542999999998</v>
      </c>
    </row>
    <row r="7" spans="1:4" ht="31.5" customHeight="1">
      <c r="A7" s="37" t="s">
        <v>36</v>
      </c>
      <c r="B7" s="36">
        <f>表2!B6</f>
        <v>0</v>
      </c>
      <c r="C7" s="37" t="s">
        <v>37</v>
      </c>
      <c r="D7" s="36">
        <v>1324.2817</v>
      </c>
    </row>
    <row r="8" spans="1:4" ht="31.5" customHeight="1">
      <c r="A8" s="37" t="s">
        <v>38</v>
      </c>
      <c r="B8" s="36">
        <f>表2!B7</f>
        <v>0</v>
      </c>
      <c r="C8" s="37" t="s">
        <v>39</v>
      </c>
      <c r="D8" s="36">
        <f>表3!B15</f>
        <v>0</v>
      </c>
    </row>
    <row r="9" spans="1:4" ht="31.5" customHeight="1">
      <c r="A9" s="37" t="s">
        <v>40</v>
      </c>
      <c r="B9" s="36">
        <f>表2!B8</f>
        <v>0</v>
      </c>
      <c r="C9" s="37"/>
      <c r="D9" s="36"/>
    </row>
    <row r="10" spans="1:4" ht="31.5" customHeight="1">
      <c r="A10" s="37" t="s">
        <v>41</v>
      </c>
      <c r="B10" s="36">
        <f>表2!B9</f>
        <v>0</v>
      </c>
      <c r="C10" s="37"/>
      <c r="D10" s="36"/>
    </row>
    <row r="11" spans="1:4" ht="31.5" customHeight="1">
      <c r="A11" s="37" t="s">
        <v>42</v>
      </c>
      <c r="B11" s="36">
        <f>表2!B10</f>
        <v>0</v>
      </c>
      <c r="C11" s="37"/>
      <c r="D11" s="36"/>
    </row>
    <row r="12" spans="1:4" ht="31.5" customHeight="1">
      <c r="A12" s="37" t="s">
        <v>43</v>
      </c>
      <c r="B12" s="36">
        <f>表2!B13</f>
        <v>0</v>
      </c>
      <c r="C12" s="37"/>
      <c r="D12" s="36"/>
    </row>
    <row r="13" spans="1:4" ht="31.5" customHeight="1">
      <c r="A13" s="37"/>
      <c r="B13" s="36"/>
      <c r="C13" s="37"/>
      <c r="D13" s="36"/>
    </row>
    <row r="14" spans="1:4" ht="31.5" customHeight="1">
      <c r="A14" s="34" t="s">
        <v>44</v>
      </c>
      <c r="B14" s="38">
        <f>B6+B11+B12</f>
        <v>6367.8360000000002</v>
      </c>
      <c r="C14" s="34" t="s">
        <v>45</v>
      </c>
      <c r="D14" s="38">
        <f>D6+D7+D8</f>
        <v>6367.8359999999993</v>
      </c>
    </row>
    <row r="15" spans="1:4" ht="31.5" customHeight="1">
      <c r="A15" s="37"/>
      <c r="B15" s="36"/>
      <c r="C15" s="37"/>
      <c r="D15" s="36"/>
    </row>
    <row r="16" spans="1:4" ht="31.5" customHeight="1">
      <c r="A16" s="37" t="s">
        <v>46</v>
      </c>
      <c r="B16" s="36">
        <f>表2!B20</f>
        <v>0</v>
      </c>
      <c r="C16" s="37" t="s">
        <v>47</v>
      </c>
      <c r="D16" s="36">
        <f>表3!B19</f>
        <v>0</v>
      </c>
    </row>
    <row r="17" spans="1:4" ht="31.5" customHeight="1">
      <c r="A17" s="37" t="s">
        <v>48</v>
      </c>
      <c r="B17" s="36">
        <f>表2!B21</f>
        <v>0</v>
      </c>
      <c r="C17" s="37" t="s">
        <v>49</v>
      </c>
      <c r="D17" s="36">
        <f>表3!B20</f>
        <v>0</v>
      </c>
    </row>
    <row r="18" spans="1:4" ht="31.5" customHeight="1">
      <c r="A18" s="37" t="s">
        <v>50</v>
      </c>
      <c r="B18" s="36">
        <f>表2!B22</f>
        <v>0</v>
      </c>
      <c r="C18" s="37" t="s">
        <v>51</v>
      </c>
      <c r="D18" s="36">
        <f>表3!B21</f>
        <v>0</v>
      </c>
    </row>
    <row r="19" spans="1:4" ht="31.5" customHeight="1">
      <c r="A19" s="37"/>
      <c r="B19" s="36"/>
      <c r="C19" s="37"/>
      <c r="D19" s="36"/>
    </row>
    <row r="20" spans="1:4" ht="31.5" customHeight="1">
      <c r="A20" s="34" t="s">
        <v>52</v>
      </c>
      <c r="B20" s="38">
        <f>B14</f>
        <v>6367.8360000000002</v>
      </c>
      <c r="C20" s="34" t="s">
        <v>53</v>
      </c>
      <c r="D20" s="38">
        <f>D14+D16+D17+D18</f>
        <v>6367.8359999999993</v>
      </c>
    </row>
    <row r="21" spans="1:4" ht="30" customHeight="1">
      <c r="A21" s="84" t="s">
        <v>445</v>
      </c>
      <c r="C21" s="85" t="s">
        <v>446</v>
      </c>
    </row>
  </sheetData>
  <mergeCells count="3">
    <mergeCell ref="A2:D2"/>
    <mergeCell ref="A4:B4"/>
    <mergeCell ref="C4:D4"/>
  </mergeCells>
  <phoneticPr fontId="20" type="noConversion"/>
  <printOptions horizontalCentered="1"/>
  <pageMargins left="0.90551181102362199" right="0.511811023622047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5"/>
  <sheetViews>
    <sheetView showZeros="0" workbookViewId="0">
      <selection activeCell="A25" sqref="A25:B25"/>
    </sheetView>
  </sheetViews>
  <sheetFormatPr defaultColWidth="9" defaultRowHeight="13.5"/>
  <cols>
    <col min="1" max="1" width="44" customWidth="1"/>
    <col min="2" max="2" width="41" customWidth="1"/>
    <col min="3" max="3" width="14.25" customWidth="1"/>
  </cols>
  <sheetData>
    <row r="1" spans="1:2">
      <c r="A1" t="s">
        <v>54</v>
      </c>
    </row>
    <row r="2" spans="1:2" ht="38.25" customHeight="1">
      <c r="A2" s="92" t="s">
        <v>55</v>
      </c>
      <c r="B2" s="92"/>
    </row>
    <row r="3" spans="1:2" ht="20.25" customHeight="1">
      <c r="A3" t="s">
        <v>28</v>
      </c>
      <c r="B3" s="16" t="s">
        <v>29</v>
      </c>
    </row>
    <row r="4" spans="1:2" ht="27.75" customHeight="1">
      <c r="A4" s="34" t="s">
        <v>32</v>
      </c>
      <c r="B4" s="34" t="s">
        <v>33</v>
      </c>
    </row>
    <row r="5" spans="1:2" ht="27.75" customHeight="1">
      <c r="A5" s="37" t="s">
        <v>34</v>
      </c>
      <c r="B5" s="36">
        <v>6367.8360000000002</v>
      </c>
    </row>
    <row r="6" spans="1:2" ht="27.75" customHeight="1">
      <c r="A6" s="37" t="s">
        <v>36</v>
      </c>
      <c r="B6" s="36"/>
    </row>
    <row r="7" spans="1:2" ht="27.75" customHeight="1">
      <c r="A7" s="37" t="s">
        <v>38</v>
      </c>
      <c r="B7" s="36"/>
    </row>
    <row r="8" spans="1:2" ht="27.75" customHeight="1">
      <c r="A8" s="37" t="s">
        <v>40</v>
      </c>
      <c r="B8" s="36"/>
    </row>
    <row r="9" spans="1:2" ht="27.75" customHeight="1">
      <c r="A9" s="37" t="s">
        <v>41</v>
      </c>
      <c r="B9" s="36"/>
    </row>
    <row r="10" spans="1:2" ht="27.75" customHeight="1">
      <c r="A10" s="37" t="s">
        <v>42</v>
      </c>
      <c r="B10" s="36">
        <f>B11+B12</f>
        <v>0</v>
      </c>
    </row>
    <row r="11" spans="1:2" ht="27.75" customHeight="1">
      <c r="A11" s="37" t="s">
        <v>56</v>
      </c>
      <c r="B11" s="36"/>
    </row>
    <row r="12" spans="1:2" ht="27.75" customHeight="1">
      <c r="A12" s="37" t="s">
        <v>57</v>
      </c>
      <c r="B12" s="36"/>
    </row>
    <row r="13" spans="1:2" ht="27.75" customHeight="1">
      <c r="A13" s="37" t="s">
        <v>43</v>
      </c>
      <c r="B13" s="36">
        <f>B14+B15+B16</f>
        <v>0</v>
      </c>
    </row>
    <row r="14" spans="1:2" ht="27.75" customHeight="1">
      <c r="A14" s="37" t="s">
        <v>58</v>
      </c>
      <c r="B14" s="36"/>
    </row>
    <row r="15" spans="1:2" ht="27.75" customHeight="1">
      <c r="A15" s="37" t="s">
        <v>59</v>
      </c>
      <c r="B15" s="36"/>
    </row>
    <row r="16" spans="1:2" ht="27.75" customHeight="1">
      <c r="A16" s="37" t="s">
        <v>60</v>
      </c>
      <c r="B16" s="36"/>
    </row>
    <row r="17" spans="1:2" ht="27.75" customHeight="1">
      <c r="A17" s="37"/>
      <c r="B17" s="36"/>
    </row>
    <row r="18" spans="1:2" ht="27.75" customHeight="1">
      <c r="A18" s="34" t="s">
        <v>44</v>
      </c>
      <c r="B18" s="38">
        <f>B5+B10+B13</f>
        <v>6367.8360000000002</v>
      </c>
    </row>
    <row r="19" spans="1:2" ht="27.75" customHeight="1">
      <c r="A19" s="37"/>
      <c r="B19" s="36"/>
    </row>
    <row r="20" spans="1:2" ht="27.75" customHeight="1">
      <c r="A20" s="37" t="s">
        <v>46</v>
      </c>
      <c r="B20" s="36"/>
    </row>
    <row r="21" spans="1:2" ht="27.75" customHeight="1">
      <c r="A21" s="78" t="s">
        <v>48</v>
      </c>
      <c r="B21" s="79"/>
    </row>
    <row r="22" spans="1:2" ht="27.75" customHeight="1">
      <c r="A22" s="78" t="s">
        <v>50</v>
      </c>
      <c r="B22" s="79"/>
    </row>
    <row r="23" spans="1:2" ht="27.75" customHeight="1">
      <c r="A23" s="78"/>
      <c r="B23" s="79"/>
    </row>
    <row r="24" spans="1:2" ht="27.75" customHeight="1">
      <c r="A24" s="77" t="s">
        <v>52</v>
      </c>
      <c r="B24" s="80">
        <f>B18+B20+B21+B22</f>
        <v>6367.8360000000002</v>
      </c>
    </row>
    <row r="25" spans="1:2" ht="21.75" customHeight="1">
      <c r="A25" s="84" t="s">
        <v>445</v>
      </c>
      <c r="B25" s="85" t="s">
        <v>446</v>
      </c>
    </row>
  </sheetData>
  <mergeCells count="1">
    <mergeCell ref="A2:B2"/>
  </mergeCells>
  <phoneticPr fontId="2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4"/>
  <sheetViews>
    <sheetView showZeros="0" workbookViewId="0">
      <selection activeCell="A24" sqref="A24:B24"/>
    </sheetView>
  </sheetViews>
  <sheetFormatPr defaultColWidth="9" defaultRowHeight="13.5"/>
  <cols>
    <col min="1" max="1" width="44.25" customWidth="1"/>
    <col min="2" max="2" width="41.125" style="28" customWidth="1"/>
    <col min="3" max="3" width="14.25" customWidth="1"/>
  </cols>
  <sheetData>
    <row r="1" spans="1:2">
      <c r="A1" t="s">
        <v>61</v>
      </c>
    </row>
    <row r="2" spans="1:2" ht="38.25" customHeight="1">
      <c r="A2" s="92" t="s">
        <v>62</v>
      </c>
      <c r="B2" s="92"/>
    </row>
    <row r="3" spans="1:2" ht="20.25" customHeight="1">
      <c r="A3" t="s">
        <v>28</v>
      </c>
      <c r="B3" s="29" t="s">
        <v>29</v>
      </c>
    </row>
    <row r="4" spans="1:2" ht="24" customHeight="1">
      <c r="A4" s="34" t="s">
        <v>32</v>
      </c>
      <c r="B4" s="39" t="s">
        <v>33</v>
      </c>
    </row>
    <row r="5" spans="1:2" ht="24" customHeight="1">
      <c r="A5" s="40" t="s">
        <v>35</v>
      </c>
      <c r="B5" s="41">
        <f>B6+B7+B8+B9</f>
        <v>5043.5541999999996</v>
      </c>
    </row>
    <row r="6" spans="1:2" ht="24" customHeight="1">
      <c r="A6" s="37" t="s">
        <v>63</v>
      </c>
      <c r="B6" s="42">
        <v>4786.1251000000002</v>
      </c>
    </row>
    <row r="7" spans="1:2" ht="24" customHeight="1">
      <c r="A7" s="37" t="s">
        <v>64</v>
      </c>
      <c r="B7" s="42">
        <v>236.06319999999999</v>
      </c>
    </row>
    <row r="8" spans="1:2" ht="24" customHeight="1">
      <c r="A8" s="37" t="s">
        <v>65</v>
      </c>
      <c r="B8" s="42">
        <v>16.3659</v>
      </c>
    </row>
    <row r="9" spans="1:2" ht="24" customHeight="1">
      <c r="A9" s="37" t="s">
        <v>66</v>
      </c>
      <c r="B9" s="42">
        <v>5</v>
      </c>
    </row>
    <row r="10" spans="1:2" ht="24" customHeight="1">
      <c r="A10" s="40" t="s">
        <v>37</v>
      </c>
      <c r="B10" s="41">
        <f>SUM(B11:B14)</f>
        <v>1324.2813999999998</v>
      </c>
    </row>
    <row r="11" spans="1:2" ht="24" customHeight="1">
      <c r="A11" s="37" t="s">
        <v>63</v>
      </c>
      <c r="B11" s="42">
        <v>5</v>
      </c>
    </row>
    <row r="12" spans="1:2" ht="24" customHeight="1">
      <c r="A12" s="37" t="s">
        <v>64</v>
      </c>
      <c r="B12" s="42">
        <v>1223.8282999999999</v>
      </c>
    </row>
    <row r="13" spans="1:2" ht="24" customHeight="1">
      <c r="A13" s="37" t="s">
        <v>65</v>
      </c>
      <c r="B13" s="42">
        <v>52.917900000000003</v>
      </c>
    </row>
    <row r="14" spans="1:2" ht="24" customHeight="1">
      <c r="A14" s="37" t="s">
        <v>66</v>
      </c>
      <c r="B14" s="42">
        <v>42.535200000000003</v>
      </c>
    </row>
    <row r="15" spans="1:2" ht="24" customHeight="1">
      <c r="A15" s="40" t="s">
        <v>39</v>
      </c>
      <c r="B15" s="41"/>
    </row>
    <row r="16" spans="1:2" ht="24" customHeight="1">
      <c r="A16" s="37"/>
      <c r="B16" s="42"/>
    </row>
    <row r="17" spans="1:2" ht="24" customHeight="1">
      <c r="A17" s="34" t="s">
        <v>45</v>
      </c>
      <c r="B17" s="41">
        <f>B5+B10+B15</f>
        <v>6367.8355999999994</v>
      </c>
    </row>
    <row r="18" spans="1:2" ht="24" customHeight="1">
      <c r="A18" s="37"/>
      <c r="B18" s="42"/>
    </row>
    <row r="19" spans="1:2" ht="24" customHeight="1">
      <c r="A19" s="40" t="s">
        <v>47</v>
      </c>
      <c r="B19" s="41"/>
    </row>
    <row r="20" spans="1:2" ht="24" customHeight="1">
      <c r="A20" s="40" t="s">
        <v>49</v>
      </c>
      <c r="B20" s="41"/>
    </row>
    <row r="21" spans="1:2" ht="24" customHeight="1">
      <c r="A21" s="40" t="s">
        <v>51</v>
      </c>
      <c r="B21" s="41"/>
    </row>
    <row r="22" spans="1:2" ht="24" customHeight="1">
      <c r="A22" s="37"/>
      <c r="B22" s="42"/>
    </row>
    <row r="23" spans="1:2" ht="24" customHeight="1">
      <c r="A23" s="34" t="s">
        <v>53</v>
      </c>
      <c r="B23" s="41">
        <f>B17+B19+B20+B21</f>
        <v>6367.8355999999994</v>
      </c>
    </row>
    <row r="24" spans="1:2" ht="33.75" customHeight="1">
      <c r="A24" s="84" t="s">
        <v>445</v>
      </c>
      <c r="B24" s="85" t="s">
        <v>446</v>
      </c>
    </row>
  </sheetData>
  <mergeCells count="1">
    <mergeCell ref="A2:B2"/>
  </mergeCells>
  <phoneticPr fontId="2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2"/>
  <sheetViews>
    <sheetView showZeros="0" workbookViewId="0">
      <selection activeCell="A9" sqref="A9"/>
    </sheetView>
  </sheetViews>
  <sheetFormatPr defaultColWidth="9" defaultRowHeight="13.5"/>
  <cols>
    <col min="1" max="1" width="35.625" customWidth="1"/>
    <col min="2" max="2" width="23.625" customWidth="1"/>
    <col min="3" max="3" width="35.625" customWidth="1"/>
    <col min="4" max="4" width="25.125" customWidth="1"/>
  </cols>
  <sheetData>
    <row r="1" spans="1:4">
      <c r="A1" t="s">
        <v>67</v>
      </c>
    </row>
    <row r="2" spans="1:4" ht="25.5">
      <c r="A2" s="92" t="s">
        <v>68</v>
      </c>
      <c r="B2" s="92"/>
      <c r="C2" s="92"/>
      <c r="D2" s="92"/>
    </row>
    <row r="3" spans="1:4" ht="19.5" customHeight="1">
      <c r="A3" t="s">
        <v>28</v>
      </c>
      <c r="D3" t="s">
        <v>29</v>
      </c>
    </row>
    <row r="4" spans="1:4" ht="36" customHeight="1">
      <c r="A4" s="93" t="s">
        <v>30</v>
      </c>
      <c r="B4" s="93"/>
      <c r="C4" s="93" t="s">
        <v>31</v>
      </c>
      <c r="D4" s="93"/>
    </row>
    <row r="5" spans="1:4" ht="36" customHeight="1">
      <c r="A5" s="34" t="s">
        <v>32</v>
      </c>
      <c r="B5" s="34" t="s">
        <v>33</v>
      </c>
      <c r="C5" s="34" t="s">
        <v>32</v>
      </c>
      <c r="D5" s="34" t="s">
        <v>33</v>
      </c>
    </row>
    <row r="6" spans="1:4" ht="36" customHeight="1">
      <c r="A6" s="35" t="s">
        <v>69</v>
      </c>
      <c r="B6" s="36">
        <v>6367.83608</v>
      </c>
      <c r="C6" s="37" t="s">
        <v>69</v>
      </c>
      <c r="D6" s="36">
        <v>6367.83608</v>
      </c>
    </row>
    <row r="7" spans="1:4" ht="36" customHeight="1">
      <c r="A7" s="37" t="s">
        <v>70</v>
      </c>
      <c r="B7" s="36"/>
      <c r="C7" s="37" t="s">
        <v>70</v>
      </c>
      <c r="D7" s="36"/>
    </row>
    <row r="8" spans="1:4" ht="36" customHeight="1">
      <c r="A8" s="37" t="s">
        <v>71</v>
      </c>
      <c r="B8" s="36"/>
      <c r="C8" s="37" t="s">
        <v>71</v>
      </c>
      <c r="D8" s="36"/>
    </row>
    <row r="9" spans="1:4" ht="36" customHeight="1">
      <c r="A9" s="37" t="s">
        <v>72</v>
      </c>
      <c r="B9" s="36"/>
      <c r="C9" s="37" t="s">
        <v>72</v>
      </c>
      <c r="D9" s="36"/>
    </row>
    <row r="10" spans="1:4" ht="36" customHeight="1">
      <c r="A10" s="37"/>
      <c r="B10" s="36"/>
      <c r="C10" s="37"/>
      <c r="D10" s="36"/>
    </row>
    <row r="11" spans="1:4" ht="36" customHeight="1">
      <c r="A11" s="34" t="s">
        <v>44</v>
      </c>
      <c r="B11" s="38">
        <f>SUM(B6:B9)</f>
        <v>6367.83608</v>
      </c>
      <c r="C11" s="34" t="s">
        <v>45</v>
      </c>
      <c r="D11" s="38">
        <f>SUM(D6:D9)</f>
        <v>6367.83608</v>
      </c>
    </row>
    <row r="12" spans="1:4" ht="39.75" customHeight="1">
      <c r="A12" s="84" t="s">
        <v>447</v>
      </c>
      <c r="C12" s="85" t="s">
        <v>446</v>
      </c>
    </row>
  </sheetData>
  <mergeCells count="3">
    <mergeCell ref="A2:D2"/>
    <mergeCell ref="A4:B4"/>
    <mergeCell ref="C4:D4"/>
  </mergeCells>
  <phoneticPr fontId="20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0"/>
  <sheetViews>
    <sheetView showZeros="0" workbookViewId="0">
      <selection activeCell="D34" sqref="D34"/>
    </sheetView>
  </sheetViews>
  <sheetFormatPr defaultColWidth="9" defaultRowHeight="13.5"/>
  <cols>
    <col min="1" max="1" width="13.875" style="15" customWidth="1"/>
    <col min="2" max="2" width="38" customWidth="1"/>
    <col min="3" max="3" width="17.375" style="28" customWidth="1"/>
    <col min="4" max="4" width="18.25" style="28" customWidth="1"/>
    <col min="5" max="5" width="17.75" style="28" customWidth="1"/>
  </cols>
  <sheetData>
    <row r="1" spans="1:5">
      <c r="A1" s="73" t="s">
        <v>73</v>
      </c>
      <c r="B1" s="66"/>
      <c r="C1" s="74"/>
      <c r="D1" s="74"/>
      <c r="E1" s="74"/>
    </row>
    <row r="2" spans="1:5" ht="33" customHeight="1">
      <c r="A2" s="94" t="s">
        <v>74</v>
      </c>
      <c r="B2" s="94"/>
      <c r="C2" s="94"/>
      <c r="D2" s="94"/>
      <c r="E2" s="94"/>
    </row>
    <row r="3" spans="1:5" ht="18" customHeight="1">
      <c r="A3" s="68" t="s">
        <v>28</v>
      </c>
      <c r="B3" s="65"/>
      <c r="C3" s="65"/>
      <c r="D3" s="65"/>
      <c r="E3" s="69" t="s">
        <v>75</v>
      </c>
    </row>
    <row r="4" spans="1:5" s="33" customFormat="1" ht="24" customHeight="1">
      <c r="A4" s="98" t="s">
        <v>76</v>
      </c>
      <c r="B4" s="99" t="s">
        <v>77</v>
      </c>
      <c r="C4" s="95" t="s">
        <v>33</v>
      </c>
      <c r="D4" s="95"/>
      <c r="E4" s="95"/>
    </row>
    <row r="5" spans="1:5" s="33" customFormat="1" ht="23.25" customHeight="1">
      <c r="A5" s="98"/>
      <c r="B5" s="99"/>
      <c r="C5" s="70" t="s">
        <v>78</v>
      </c>
      <c r="D5" s="70" t="s">
        <v>79</v>
      </c>
      <c r="E5" s="70" t="s">
        <v>80</v>
      </c>
    </row>
    <row r="6" spans="1:5" s="33" customFormat="1" ht="23.25" customHeight="1">
      <c r="A6" s="96" t="s">
        <v>81</v>
      </c>
      <c r="B6" s="97"/>
      <c r="C6" s="71">
        <v>6367.8358589999989</v>
      </c>
      <c r="D6" s="71">
        <v>5043.5541589999993</v>
      </c>
      <c r="E6" s="71">
        <v>1324.2817</v>
      </c>
    </row>
    <row r="7" spans="1:5" ht="23.25" customHeight="1">
      <c r="A7" s="75">
        <v>201</v>
      </c>
      <c r="B7" s="67" t="s">
        <v>82</v>
      </c>
      <c r="C7" s="71">
        <v>0</v>
      </c>
      <c r="D7" s="72"/>
      <c r="E7" s="72">
        <v>0</v>
      </c>
    </row>
    <row r="8" spans="1:5" ht="23.25" customHeight="1">
      <c r="A8" s="75" t="s">
        <v>83</v>
      </c>
      <c r="B8" s="67" t="s">
        <v>84</v>
      </c>
      <c r="C8" s="71">
        <v>0</v>
      </c>
      <c r="D8" s="72"/>
      <c r="E8" s="72">
        <v>0</v>
      </c>
    </row>
    <row r="9" spans="1:5" ht="23.25" customHeight="1">
      <c r="A9" s="75" t="s">
        <v>85</v>
      </c>
      <c r="B9" s="67" t="s">
        <v>86</v>
      </c>
      <c r="C9" s="71">
        <v>0</v>
      </c>
      <c r="D9" s="72"/>
      <c r="E9" s="72"/>
    </row>
    <row r="10" spans="1:5" ht="23.25" customHeight="1">
      <c r="A10" s="75">
        <v>204</v>
      </c>
      <c r="B10" s="67" t="s">
        <v>87</v>
      </c>
      <c r="C10" s="71">
        <v>5513.2901989999991</v>
      </c>
      <c r="D10" s="72">
        <v>4189.0084989999996</v>
      </c>
      <c r="E10" s="72">
        <v>1324.2817</v>
      </c>
    </row>
    <row r="11" spans="1:5" ht="23.25" customHeight="1">
      <c r="A11" s="75" t="s">
        <v>88</v>
      </c>
      <c r="B11" s="67" t="s">
        <v>89</v>
      </c>
      <c r="C11" s="71">
        <v>5513.2901989999991</v>
      </c>
      <c r="D11" s="72">
        <v>4189.0084989999996</v>
      </c>
      <c r="E11" s="72">
        <v>1324.2817</v>
      </c>
    </row>
    <row r="12" spans="1:5" ht="23.25" customHeight="1">
      <c r="A12" s="75" t="s">
        <v>90</v>
      </c>
      <c r="B12" s="67" t="s">
        <v>86</v>
      </c>
      <c r="C12" s="71">
        <v>5513.2901989999991</v>
      </c>
      <c r="D12" s="81">
        <v>4189.0084989999996</v>
      </c>
      <c r="E12" s="72">
        <v>1324.2817</v>
      </c>
    </row>
    <row r="13" spans="1:5" ht="23.25" customHeight="1">
      <c r="A13" s="75" t="s">
        <v>91</v>
      </c>
      <c r="B13" s="67" t="s">
        <v>92</v>
      </c>
      <c r="C13" s="71">
        <v>0</v>
      </c>
      <c r="D13" s="72"/>
      <c r="E13" s="72"/>
    </row>
    <row r="14" spans="1:5" ht="23.25" customHeight="1">
      <c r="A14" s="75" t="s">
        <v>93</v>
      </c>
      <c r="B14" s="67" t="s">
        <v>94</v>
      </c>
      <c r="C14" s="71">
        <v>0</v>
      </c>
      <c r="D14" s="72"/>
      <c r="E14" s="72"/>
    </row>
    <row r="15" spans="1:5" ht="23.25" customHeight="1">
      <c r="A15" s="68" t="s">
        <v>95</v>
      </c>
      <c r="B15" s="67" t="s">
        <v>96</v>
      </c>
      <c r="C15" s="71">
        <v>0</v>
      </c>
      <c r="D15" s="72"/>
      <c r="E15" s="72"/>
    </row>
    <row r="16" spans="1:5" ht="23.25" customHeight="1">
      <c r="A16" s="75" t="s">
        <v>97</v>
      </c>
      <c r="B16" s="67" t="s">
        <v>98</v>
      </c>
      <c r="C16" s="71">
        <v>0</v>
      </c>
      <c r="D16" s="72"/>
      <c r="E16" s="72"/>
    </row>
    <row r="17" spans="1:5" ht="23.25" customHeight="1">
      <c r="A17" s="75" t="s">
        <v>99</v>
      </c>
      <c r="B17" s="67" t="s">
        <v>100</v>
      </c>
      <c r="C17" s="71">
        <v>0</v>
      </c>
      <c r="D17" s="72"/>
      <c r="E17" s="72"/>
    </row>
    <row r="18" spans="1:5" ht="23.25" customHeight="1">
      <c r="A18" s="75" t="s">
        <v>101</v>
      </c>
      <c r="B18" s="67" t="s">
        <v>102</v>
      </c>
      <c r="C18" s="71">
        <v>0</v>
      </c>
      <c r="D18" s="72"/>
      <c r="E18" s="72"/>
    </row>
    <row r="19" spans="1:5" ht="23.25" customHeight="1">
      <c r="A19" s="75" t="s">
        <v>103</v>
      </c>
      <c r="B19" s="67" t="s">
        <v>104</v>
      </c>
      <c r="C19" s="71">
        <v>443.86446000000001</v>
      </c>
      <c r="D19" s="72">
        <v>443.86446000000001</v>
      </c>
      <c r="E19" s="72"/>
    </row>
    <row r="20" spans="1:5" ht="23.25" customHeight="1">
      <c r="A20" s="75" t="s">
        <v>105</v>
      </c>
      <c r="B20" s="67" t="s">
        <v>106</v>
      </c>
      <c r="C20" s="71">
        <v>443.86446000000001</v>
      </c>
      <c r="D20" s="72">
        <v>443.86446000000001</v>
      </c>
      <c r="E20" s="72"/>
    </row>
    <row r="21" spans="1:5" ht="23.25" customHeight="1">
      <c r="A21" s="75" t="s">
        <v>107</v>
      </c>
      <c r="B21" s="67" t="s">
        <v>108</v>
      </c>
      <c r="C21" s="71">
        <v>16.365960000000001</v>
      </c>
      <c r="D21" s="72">
        <v>16.365960000000001</v>
      </c>
      <c r="E21" s="72"/>
    </row>
    <row r="22" spans="1:5" ht="23.25" customHeight="1">
      <c r="A22" s="75" t="s">
        <v>109</v>
      </c>
      <c r="B22" s="67" t="s">
        <v>110</v>
      </c>
      <c r="C22" s="71">
        <v>331.92959999999999</v>
      </c>
      <c r="D22" s="72">
        <v>331.92959999999999</v>
      </c>
      <c r="E22" s="72"/>
    </row>
    <row r="23" spans="1:5" ht="23.25" customHeight="1">
      <c r="A23" s="75" t="s">
        <v>111</v>
      </c>
      <c r="B23" s="67" t="s">
        <v>112</v>
      </c>
      <c r="C23" s="71">
        <v>95.568899999999999</v>
      </c>
      <c r="D23" s="72">
        <v>95.568899999999999</v>
      </c>
      <c r="E23" s="72"/>
    </row>
    <row r="24" spans="1:5" ht="23.25" customHeight="1">
      <c r="A24" s="75" t="s">
        <v>113</v>
      </c>
      <c r="B24" s="76" t="s">
        <v>114</v>
      </c>
      <c r="C24" s="71">
        <v>111.7736</v>
      </c>
      <c r="D24" s="72">
        <v>111.7736</v>
      </c>
      <c r="E24" s="72"/>
    </row>
    <row r="25" spans="1:5" ht="23.25" customHeight="1">
      <c r="A25" s="75" t="s">
        <v>115</v>
      </c>
      <c r="B25" s="76" t="s">
        <v>116</v>
      </c>
      <c r="C25" s="71">
        <v>111.7736</v>
      </c>
      <c r="D25" s="72">
        <v>111.7736</v>
      </c>
      <c r="E25" s="72"/>
    </row>
    <row r="26" spans="1:5" ht="23.25" customHeight="1">
      <c r="A26" s="75" t="s">
        <v>117</v>
      </c>
      <c r="B26" s="76" t="s">
        <v>118</v>
      </c>
      <c r="C26" s="71">
        <v>111.7736</v>
      </c>
      <c r="D26" s="72">
        <v>111.7736</v>
      </c>
      <c r="E26" s="72"/>
    </row>
    <row r="27" spans="1:5" ht="23.25" customHeight="1">
      <c r="A27" s="75" t="s">
        <v>119</v>
      </c>
      <c r="B27" s="67" t="s">
        <v>120</v>
      </c>
      <c r="C27" s="71">
        <v>298.9076</v>
      </c>
      <c r="D27" s="72">
        <v>298.9076</v>
      </c>
      <c r="E27" s="72"/>
    </row>
    <row r="28" spans="1:5" ht="23.25" customHeight="1">
      <c r="A28" s="75" t="s">
        <v>121</v>
      </c>
      <c r="B28" s="67" t="s">
        <v>122</v>
      </c>
      <c r="C28" s="71">
        <v>298.9076</v>
      </c>
      <c r="D28" s="72">
        <v>298.9076</v>
      </c>
      <c r="E28" s="72"/>
    </row>
    <row r="29" spans="1:5" ht="23.25" customHeight="1">
      <c r="A29" s="75" t="s">
        <v>123</v>
      </c>
      <c r="B29" s="67" t="s">
        <v>124</v>
      </c>
      <c r="C29" s="71">
        <v>298.9076</v>
      </c>
      <c r="D29" s="72">
        <v>298.9076</v>
      </c>
      <c r="E29" s="72"/>
    </row>
    <row r="30" spans="1:5" ht="39.75" customHeight="1">
      <c r="A30" s="84" t="s">
        <v>448</v>
      </c>
      <c r="C30" s="65"/>
      <c r="D30" s="85" t="s">
        <v>449</v>
      </c>
      <c r="E30" s="65"/>
    </row>
  </sheetData>
  <mergeCells count="5">
    <mergeCell ref="A2:E2"/>
    <mergeCell ref="C4:E4"/>
    <mergeCell ref="A6:B6"/>
    <mergeCell ref="A4:A5"/>
    <mergeCell ref="B4:B5"/>
  </mergeCells>
  <phoneticPr fontId="20" type="noConversion"/>
  <pageMargins left="0.70866141732283505" right="0.27559055118110198" top="0.74803149606299202" bottom="0.74803149606299202" header="0.31496062992126" footer="0.31496062992126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</vt:i4>
      </vt:variant>
    </vt:vector>
  </HeadingPairs>
  <TitlesOfParts>
    <vt:vector size="19" baseType="lpstr">
      <vt:lpstr>封面</vt:lpstr>
      <vt:lpstr>目录</vt:lpstr>
      <vt:lpstr>第一部分 概况</vt:lpstr>
      <vt:lpstr>第二部分 2018年部门预算表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第三部分  名词解释</vt:lpstr>
      <vt:lpstr>Sheet1</vt:lpstr>
      <vt:lpstr>表6!Print_Titles</vt:lpstr>
      <vt:lpstr>表7!Print_Titles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2019-10-31T00:52:25Z</cp:lastPrinted>
  <dcterms:created xsi:type="dcterms:W3CDTF">2018-02-24T01:46:00Z</dcterms:created>
  <dcterms:modified xsi:type="dcterms:W3CDTF">2019-10-31T00:55:18Z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